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</sheets>
  <definedNames/>
  <calcPr fullCalcOnLoad="1"/>
</workbook>
</file>

<file path=xl/sharedStrings.xml><?xml version="1.0" encoding="utf-8"?>
<sst xmlns="http://schemas.openxmlformats.org/spreadsheetml/2006/main" count="427" uniqueCount="304">
  <si>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</si>
  <si>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</si>
  <si>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</si>
  <si>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</si>
  <si>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</si>
  <si>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</si>
  <si>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</si>
  <si>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</si>
  <si>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</si>
  <si>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</si>
  <si>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</si>
  <si>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</si>
  <si>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</si>
  <si>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</si>
  <si>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</si>
  <si>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</si>
  <si>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</si>
  <si>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</si>
  <si>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</si>
  <si>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</si>
  <si>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</si>
  <si>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</si>
  <si>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</si>
  <si>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</si>
  <si>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</si>
  <si>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</si>
  <si>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</si>
  <si>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</si>
  <si>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</si>
  <si>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</si>
  <si>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</si>
  <si>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</si>
  <si>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</si>
  <si>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</si>
  <si>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</si>
  <si>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</si>
  <si>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</si>
  <si>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</si>
  <si>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</si>
  <si>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</si>
  <si>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</si>
  <si>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</si>
  <si>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</si>
  <si>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</si>
  <si>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</si>
  <si>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</si>
  <si>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</si>
  <si>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</si>
  <si>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</si>
  <si>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</si>
  <si>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</si>
  <si>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</si>
  <si>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</si>
  <si>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</si>
  <si>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</si>
  <si>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</si>
  <si>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</si>
  <si>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</si>
  <si>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</si>
  <si>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</si>
  <si>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</si>
  <si>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</si>
  <si>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</si>
  <si>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</si>
  <si>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</si>
  <si>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</si>
  <si>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</si>
  <si>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</si>
  <si>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</si>
  <si>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</si>
  <si>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</si>
  <si>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</si>
  <si>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</si>
  <si>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</si>
  <si>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</si>
  <si>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</si>
  <si>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</si>
  <si>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</si>
  <si>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</si>
  <si>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</si>
  <si>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</si>
  <si>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</si>
  <si>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</si>
  <si>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</si>
  <si>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</si>
  <si>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</si>
  <si>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</si>
  <si>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</si>
  <si>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</si>
  <si>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</si>
  <si>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</si>
  <si>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</si>
  <si>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</si>
  <si>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</si>
  <si>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</si>
  <si>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</si>
  <si>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</si>
  <si>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</si>
  <si>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</si>
  <si>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</si>
  <si>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</si>
  <si>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</si>
  <si>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</si>
  <si>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</si>
  <si>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</si>
  <si>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</si>
  <si>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</si>
  <si>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</si>
  <si>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</si>
  <si>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</si>
  <si>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</si>
  <si>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</si>
  <si>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</si>
  <si>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</si>
  <si>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</si>
  <si>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</si>
  <si>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</si>
  <si>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</si>
  <si>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</si>
  <si>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</si>
  <si>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</si>
  <si>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</si>
  <si>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</si>
  <si>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</si>
  <si>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</si>
  <si>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</si>
  <si>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</si>
  <si>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</si>
  <si>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</si>
  <si>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</si>
  <si>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</si>
  <si>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</si>
  <si>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</si>
  <si>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</si>
  <si>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</si>
  <si>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</si>
  <si>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</si>
  <si>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</si>
  <si>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</si>
  <si>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</si>
  <si>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</si>
  <si>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</si>
  <si>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</si>
  <si>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</si>
  <si>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</si>
  <si>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</si>
  <si>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</si>
  <si>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</si>
  <si>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</si>
  <si>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</si>
  <si>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</si>
  <si>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</si>
  <si>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</si>
  <si>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</si>
  <si>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</si>
  <si>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</si>
  <si>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</si>
  <si>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</si>
  <si>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</si>
  <si>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</si>
  <si>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</si>
  <si>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</si>
  <si>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</si>
  <si>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</si>
  <si>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</si>
  <si>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</si>
  <si>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</si>
  <si>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</si>
  <si>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</si>
  <si>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</si>
  <si>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</si>
  <si>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</si>
  <si>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</si>
  <si>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</si>
  <si>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</si>
  <si>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</si>
  <si>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</si>
  <si>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</si>
  <si>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</si>
  <si>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</si>
  <si>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</si>
  <si>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</si>
  <si>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</si>
  <si>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</si>
  <si>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</si>
  <si>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</si>
  <si>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</si>
  <si>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</si>
  <si>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</si>
  <si>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</si>
  <si>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r>
      <t>на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</si>
  <si>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 17 </t>
    </r>
    <r>
      <rPr>
        <sz val="12"/>
        <rFont val="Times New Roman"/>
        <family val="1"/>
      </rPr>
      <t>г. очередной финансовый год</t>
    </r>
  </si>
  <si>
    <r>
      <t>20</t>
    </r>
    <r>
      <rPr>
        <u val="single"/>
        <sz val="12"/>
        <rFont val="Times New Roman"/>
        <family val="1"/>
      </rPr>
      <t xml:space="preserve"> 17 </t>
    </r>
    <r>
      <rPr>
        <sz val="12"/>
        <rFont val="Times New Roman"/>
        <family val="1"/>
      </rPr>
      <t xml:space="preserve"> г.</t>
    </r>
  </si>
  <si>
    <t>075;0703;00 0 00 00000;244 (221)</t>
  </si>
  <si>
    <t>075;0703;00 0 00 00000;244 (222)</t>
  </si>
  <si>
    <t>075;0703;00 0 00 00000;244 (223)</t>
  </si>
  <si>
    <t>075;0703;00 0 00 00000;244 (224)</t>
  </si>
  <si>
    <t>075;0703;00 0 00 00000;244 (225)</t>
  </si>
  <si>
    <t>075;0703;00 0 00 00000;244 (226)</t>
  </si>
  <si>
    <t>075;0703;00 0 00 00000;244 (290)</t>
  </si>
  <si>
    <t>075;0703;00 0 00 00000;244 (310)</t>
  </si>
  <si>
    <t>075;0703;00 0 00 00000;244 (343)</t>
  </si>
  <si>
    <t>075;0703;00 0 00 00000;851 (291)</t>
  </si>
  <si>
    <t>075;0703;00 0 00 00000;852 (292)</t>
  </si>
  <si>
    <t>075;0703;00 0 00 00000;853 (293)</t>
  </si>
  <si>
    <t>3.2.8.</t>
  </si>
  <si>
    <t>"УТВЕРЖДАЮ"</t>
  </si>
  <si>
    <t>(подпись)</t>
  </si>
  <si>
    <t>(расшифровка подписи)</t>
  </si>
  <si>
    <t>"</t>
  </si>
  <si>
    <t>17</t>
  </si>
  <si>
    <t xml:space="preserve"> г.</t>
  </si>
  <si>
    <t>План финансово-хозяйственной деятельности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</si>
  <si>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</si>
  <si>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</si>
  <si>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</si>
  <si>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</si>
  <si>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</si>
  <si>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</si>
  <si>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</si>
  <si>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</si>
  <si>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</si>
  <si>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</si>
  <si>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</si>
  <si>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</si>
  <si>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</si>
  <si>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</si>
  <si>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</si>
  <si>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</si>
  <si>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</si>
  <si>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</si>
  <si>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</si>
  <si>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</si>
  <si>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</si>
  <si>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</si>
  <si>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1.2.1. Виды основной деятельности:</t>
  </si>
  <si>
    <t>1.3. Перечень услуг (работ), относящихся в соответствии с уставом положением подразделения)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</si>
  <si>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1.3.1. Реализация дополнительных общеразвивающих программ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</si>
  <si>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</si>
  <si>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</si>
  <si>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</si>
  <si>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</si>
  <si>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6401003345/640101001</t>
  </si>
  <si>
    <t>413371, Саратовская обл, Александрово-Гайский район, Александров Гай с, 35-летия Победы пл, ДОМ 1/ПОМЕЩЕНИЕ 3</t>
  </si>
  <si>
    <t>36203339</t>
  </si>
  <si>
    <t xml:space="preserve">- Образование дополнительное детей и взрослых                                           </t>
  </si>
  <si>
    <t>1.1.1 Развитие мотивации личности к познанию  и творчеству, реализация дополнительных программ и услуг в интересах личности, общества, государства.</t>
  </si>
  <si>
    <t xml:space="preserve">О.Г. ЧУЧУЛЯНУ </t>
  </si>
  <si>
    <t>1.3.2.. Дополнительные платные услуги:</t>
  </si>
  <si>
    <t>реализация дополнительных образовательных программ в сфере дополнительного образования детей (организация групп самоокупаемости, дополнительные предметы по выбору, подготовительное отделение, факультативы, репититорство, консультации, курсы по подготовке поступлению в учебные заведения, углубленное изучение предметов и т.д.;</t>
  </si>
  <si>
    <t>предоставления методической помощи организациям и учреждениям;</t>
  </si>
  <si>
    <t>предоставление образовательных услуг по направлениям деятельности ЦДТ взрослому населению.</t>
  </si>
  <si>
    <t>реализация дополнительных образовательных программ социально-педагогической направленности  (организация школы дошкольного развития  "Малышок";</t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</si>
  <si>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rFont val="Times New Roman"/>
        <family val="1"/>
      </rPr>
      <t xml:space="preserve">5127840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</si>
  <si>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>5127840</t>
    </r>
    <r>
      <rPr>
        <u val="single"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</si>
  <si>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>142285.61</t>
    </r>
    <r>
      <rPr>
        <sz val="11"/>
        <rFont val="Times New Roman"/>
        <family val="1"/>
      </rPr>
      <t xml:space="preserve"> рублей</t>
    </r>
  </si>
  <si>
    <t>075;0703;69 3 01 07300;111 (211)</t>
  </si>
  <si>
    <t>075;0703;69 3 01 073Г0;111 (211)</t>
  </si>
  <si>
    <t>075;0703;69 3 01 07300;112 (212)</t>
  </si>
  <si>
    <t>075;0703;69 3 01 07300;119 (213)</t>
  </si>
  <si>
    <t>075;0703;69 3 01 073Г0;119 (213)</t>
  </si>
  <si>
    <t>075;0703;69 3 01 07300;244 (221)</t>
  </si>
  <si>
    <t>075;0703;69 3 01 073Г0;244 (221)</t>
  </si>
  <si>
    <t>075;0703;69 3 01 07300;244 (222)</t>
  </si>
  <si>
    <t>075;0703;69 3 01 07300;244 (223)</t>
  </si>
  <si>
    <t>075;0703;69 3 01 073Г0;244 (223)</t>
  </si>
  <si>
    <t>075;0703;69 3 01 07300;244 (224)</t>
  </si>
  <si>
    <t>075;0703;69 3 01 07300;244 (225)</t>
  </si>
  <si>
    <t>075;0703;69 3 01 07300;244 (226)</t>
  </si>
  <si>
    <t>075;0703;69 3 01 07300;244;(290)</t>
  </si>
  <si>
    <t>075;0703;69 3 01 07300;244 (310)</t>
  </si>
  <si>
    <t>075;0703;69 3 01 07300;244 (343)</t>
  </si>
  <si>
    <t>075;0703;69 3 01 073Г0;244 (343)</t>
  </si>
  <si>
    <t>075;0703;69 3 01 07300;851 (291)</t>
  </si>
  <si>
    <t>075;0703;69 3 01 073Г0;851 (291)</t>
  </si>
  <si>
    <t>075;0703;69 3 01 07300;852 (292)</t>
  </si>
  <si>
    <t>075;0703;69 3 01 07300;853 (293)</t>
  </si>
  <si>
    <t>Муниципальное бюджетное учреждение дополнительного образования                "ЦЕНТР ДЕТСКОГО ТВОРЧЕСТВА"        с. Александров-Гай Александрово-Гайского муниципального района Саратовской области</t>
  </si>
  <si>
    <t xml:space="preserve"> Администрация Александрово-Гайского муниципального района Саратовской области</t>
  </si>
  <si>
    <t>Заработная плата (софинансирование)</t>
  </si>
  <si>
    <t>Заработная плата (область)</t>
  </si>
  <si>
    <t>Начисления на выплаты по оплате труда (софинансирование)</t>
  </si>
  <si>
    <t>Начисления на выплаты по оплате труда (область)</t>
  </si>
  <si>
    <t>6.1</t>
  </si>
  <si>
    <t>6.2</t>
  </si>
  <si>
    <t>6.3</t>
  </si>
  <si>
    <t>6.4</t>
  </si>
  <si>
    <t>6.5</t>
  </si>
  <si>
    <t xml:space="preserve">075;0703;69 3 05 79200;119 (213) </t>
  </si>
  <si>
    <t>075;0703;31 3 01S 1800;111 (211)</t>
  </si>
  <si>
    <t>075;0703;31 3 01 71800;111 (211)</t>
  </si>
  <si>
    <t>075;0703;31 3 01S 1800;119 (213)</t>
  </si>
  <si>
    <t>075;0703;31 3 01 71800;119 (213)</t>
  </si>
  <si>
    <r>
      <t xml:space="preserve">1.5. Общая балансовая стоимость движимого муниципального имущества на дату составления Плана </t>
    </r>
    <r>
      <rPr>
        <u val="single"/>
        <sz val="11"/>
        <rFont val="Times New Roman"/>
        <family val="1"/>
      </rPr>
      <t xml:space="preserve">418 764,08 </t>
    </r>
    <r>
      <rPr>
        <sz val="11"/>
        <rFont val="Times New Roman"/>
        <family val="1"/>
      </rPr>
      <t xml:space="preserve">рублей,
</t>
    </r>
  </si>
  <si>
    <t>ЦДТ</t>
  </si>
  <si>
    <t>сентября</t>
  </si>
  <si>
    <t>29</t>
  </si>
  <si>
    <t>на  2 октября 2017 г.</t>
  </si>
  <si>
    <t>29.09.2017</t>
  </si>
  <si>
    <r>
      <t>на 29</t>
    </r>
    <r>
      <rPr>
        <u val="single"/>
        <sz val="12"/>
        <rFont val="Times New Roman"/>
        <family val="1"/>
      </rPr>
      <t xml:space="preserve"> сентября 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 xml:space="preserve">  17 </t>
    </r>
    <r>
      <rPr>
        <sz val="12"/>
        <rFont val="Times New Roman"/>
        <family val="1"/>
      </rPr>
      <t>г.</t>
    </r>
  </si>
  <si>
    <t>2 октября</t>
  </si>
  <si>
    <r>
      <t xml:space="preserve">на </t>
    </r>
    <r>
      <rPr>
        <u val="single"/>
        <sz val="12"/>
        <rFont val="Times New Roman"/>
        <family val="1"/>
      </rPr>
      <t xml:space="preserve"> 2 октября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 xml:space="preserve"> г.</t>
    </r>
  </si>
  <si>
    <r>
      <t xml:space="preserve">на 2 октября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 xml:space="preserve"> 17  </t>
    </r>
    <r>
      <rPr>
        <sz val="12"/>
        <rFont val="Times New Roman"/>
        <family val="1"/>
      </rPr>
      <t>г.</t>
    </r>
  </si>
  <si>
    <t>Директор муниципального бюджетного учреждения дополнительного образования             "ЦЕНТР ДЕТСКОГО ТВОРЧЕСТВА"             с. Александров-Гай Александрово-Гайского муниципального района Саратовской области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</si>
</sst>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3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/>
      <protection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4" borderId="10" xfId="53" applyFont="1" applyFill="1" applyBorder="1" applyAlignment="1">
      <alignment vertical="top" wrapText="1"/>
      <protection/>
    </xf>
    <xf numFmtId="0" fontId="25" fillId="4" borderId="10" xfId="53" applyFont="1" applyFill="1" applyBorder="1" applyAlignment="1">
      <alignment horizontal="center" wrapText="1"/>
      <protection/>
    </xf>
    <xf numFmtId="217" fontId="25" fillId="4" borderId="10" xfId="53" applyNumberFormat="1" applyFont="1" applyFill="1" applyBorder="1" applyAlignment="1">
      <alignment vertical="center" wrapText="1"/>
      <protection/>
    </xf>
    <xf numFmtId="217" fontId="25" fillId="24" borderId="10" xfId="53" applyNumberFormat="1" applyFont="1" applyFill="1" applyBorder="1" applyAlignment="1">
      <alignment vertical="center" wrapText="1"/>
      <protection/>
    </xf>
    <xf numFmtId="0" fontId="25" fillId="0" borderId="0" xfId="53" applyFont="1" applyFill="1">
      <alignment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217" fontId="1" fillId="22" borderId="10" xfId="53" applyNumberFormat="1" applyFont="1" applyFill="1" applyBorder="1" applyAlignment="1">
      <alignment vertical="center" wrapText="1"/>
      <protection/>
    </xf>
    <xf numFmtId="217" fontId="1" fillId="24" borderId="10" xfId="53" applyNumberFormat="1" applyFont="1" applyFill="1" applyBorder="1" applyAlignment="1">
      <alignment vertical="center" wrapText="1"/>
      <protection/>
    </xf>
    <xf numFmtId="217" fontId="1" fillId="0" borderId="10" xfId="53" applyNumberFormat="1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25" fillId="22" borderId="10" xfId="53" applyFont="1" applyFill="1" applyBorder="1" applyAlignment="1">
      <alignment horizontal="center" vertical="center" wrapText="1"/>
      <protection/>
    </xf>
    <xf numFmtId="0" fontId="25" fillId="22" borderId="10" xfId="53" applyFont="1" applyFill="1" applyBorder="1" applyAlignment="1">
      <alignment vertical="top" wrapText="1"/>
      <protection/>
    </xf>
    <xf numFmtId="0" fontId="25" fillId="22" borderId="10" xfId="53" applyFont="1" applyFill="1" applyBorder="1" applyAlignment="1">
      <alignment horizontal="center" vertical="center"/>
      <protection/>
    </xf>
    <xf numFmtId="217" fontId="25" fillId="22" borderId="10" xfId="53" applyNumberFormat="1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25" borderId="10" xfId="53" applyFont="1" applyFill="1" applyBorder="1" applyAlignment="1">
      <alignment/>
      <protection/>
    </xf>
    <xf numFmtId="217" fontId="1" fillId="0" borderId="10" xfId="63" applyNumberFormat="1" applyFont="1" applyFill="1" applyBorder="1" applyAlignment="1">
      <alignment vertical="center" wrapText="1"/>
    </xf>
    <xf numFmtId="0" fontId="25" fillId="22" borderId="13" xfId="53" applyFont="1" applyFill="1" applyBorder="1" applyAlignment="1">
      <alignment horizontal="center" vertical="center" wrapText="1"/>
      <protection/>
    </xf>
    <xf numFmtId="217" fontId="25" fillId="22" borderId="10" xfId="63" applyNumberFormat="1" applyFont="1" applyFill="1" applyBorder="1" applyAlignment="1">
      <alignment vertical="center" wrapText="1"/>
    </xf>
    <xf numFmtId="0" fontId="1" fillId="0" borderId="10" xfId="53" applyFont="1" applyFill="1" applyBorder="1" applyAlignment="1">
      <alignment horizontal="center"/>
      <protection/>
    </xf>
    <xf numFmtId="217" fontId="1" fillId="0" borderId="10" xfId="63" applyNumberFormat="1" applyFont="1" applyBorder="1" applyAlignment="1">
      <alignment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14" fontId="1" fillId="0" borderId="13" xfId="53" applyNumberFormat="1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25" fillId="22" borderId="10" xfId="53" applyFont="1" applyFill="1" applyBorder="1" applyAlignment="1">
      <alignment horizontal="center"/>
      <protection/>
    </xf>
    <xf numFmtId="14" fontId="1" fillId="25" borderId="13" xfId="53" applyNumberFormat="1" applyFont="1" applyFill="1" applyBorder="1" applyAlignment="1">
      <alignment horizontal="center" vertical="center" wrapText="1"/>
      <protection/>
    </xf>
    <xf numFmtId="0" fontId="1" fillId="25" borderId="10" xfId="53" applyFont="1" applyFill="1" applyBorder="1" applyAlignment="1">
      <alignment vertical="top" wrapText="1"/>
      <protection/>
    </xf>
    <xf numFmtId="0" fontId="1" fillId="25" borderId="10" xfId="53" applyFont="1" applyFill="1" applyBorder="1" applyAlignment="1">
      <alignment horizontal="left"/>
      <protection/>
    </xf>
    <xf numFmtId="217" fontId="1" fillId="25" borderId="10" xfId="63" applyNumberFormat="1" applyFont="1" applyFill="1" applyBorder="1" applyAlignment="1">
      <alignment vertical="center" wrapText="1"/>
    </xf>
    <xf numFmtId="0" fontId="1" fillId="25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3" applyNumberFormat="1" applyFont="1" applyFill="1" applyBorder="1" applyAlignment="1">
      <alignment horizontal="center" vertical="center" wrapText="1"/>
      <protection/>
    </xf>
    <xf numFmtId="217" fontId="25" fillId="0" borderId="10" xfId="53" applyNumberFormat="1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>
      <alignment/>
      <protection/>
    </xf>
    <xf numFmtId="0" fontId="1" fillId="0" borderId="10" xfId="53" applyFont="1" applyFill="1" applyBorder="1" applyAlignment="1">
      <alignment horizontal="center" vertical="top" wrapText="1"/>
      <protection/>
    </xf>
    <xf numFmtId="0" fontId="25" fillId="4" borderId="10" xfId="53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17" fontId="1" fillId="24" borderId="10" xfId="53" applyNumberFormat="1" applyFont="1" applyFill="1" applyBorder="1" applyAlignment="1">
      <alignment horizontal="right" wrapText="1"/>
      <protection/>
    </xf>
    <xf numFmtId="4" fontId="1" fillId="26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0" fontId="1" fillId="25" borderId="10" xfId="53" applyFont="1" applyFill="1" applyBorder="1" applyAlignment="1">
      <alignment horizontal="center"/>
      <protection/>
    </xf>
    <xf numFmtId="217" fontId="1" fillId="0" borderId="0" xfId="53" applyNumberFormat="1" applyFont="1" applyFill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4" fontId="1" fillId="0" borderId="0" xfId="53" applyNumberFormat="1" applyFont="1" applyFill="1">
      <alignment/>
      <protection/>
    </xf>
    <xf numFmtId="217" fontId="25" fillId="0" borderId="0" xfId="53" applyNumberFormat="1" applyFont="1" applyFill="1">
      <alignment/>
      <protection/>
    </xf>
    <xf numFmtId="217" fontId="1" fillId="0" borderId="0" xfId="53" applyNumberFormat="1" applyFont="1">
      <alignment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49" fontId="29" fillId="0" borderId="11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49" fontId="29" fillId="0" borderId="1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1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2" fontId="29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0" xfId="42" applyBorder="1" applyAlignment="1" applyProtection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6" xfId="53" applyFont="1" applyFill="1" applyBorder="1" applyAlignment="1">
      <alignment horizontal="center" vertical="top" wrapText="1"/>
      <protection/>
    </xf>
    <xf numFmtId="0" fontId="1" fillId="0" borderId="15" xfId="53" applyFont="1" applyFill="1" applyBorder="1" applyAlignment="1">
      <alignment horizontal="center" vertical="top" wrapText="1"/>
      <protection/>
    </xf>
    <xf numFmtId="0" fontId="1" fillId="25" borderId="12" xfId="53" applyFont="1" applyFill="1" applyBorder="1" applyAlignment="1">
      <alignment horizontal="center" vertical="top" wrapText="1"/>
      <protection/>
    </xf>
    <xf numFmtId="0" fontId="1" fillId="25" borderId="16" xfId="53" applyFont="1" applyFill="1" applyBorder="1" applyAlignment="1">
      <alignment horizontal="center" vertical="top" wrapText="1"/>
      <protection/>
    </xf>
    <xf numFmtId="0" fontId="1" fillId="25" borderId="15" xfId="53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аше ПФХ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Наше ПФХ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showGridLines="0" zoomScalePageLayoutView="0" workbookViewId="0" topLeftCell="A1">
      <selection activeCell="BN7" sqref="BN7:BQ7"/>
    </sheetView>
  </sheetViews>
  <sheetFormatPr defaultColWidth="9.140625" defaultRowHeight="12.75"/>
  <cols>
    <col min="1" max="24" width="0.85546875" style="80" customWidth="1"/>
    <col min="25" max="25" width="1.28515625" style="80" customWidth="1"/>
    <col min="26" max="73" width="0.85546875" style="80" customWidth="1"/>
    <col min="74" max="75" width="0.9921875" style="80" customWidth="1"/>
    <col min="76" max="76" width="1.1484375" style="80" customWidth="1"/>
    <col min="77" max="101" width="0.85546875" style="80" customWidth="1"/>
    <col min="102" max="102" width="0.5625" style="80" customWidth="1"/>
    <col min="103" max="103" width="6.140625" style="80" hidden="1" customWidth="1"/>
    <col min="104" max="104" width="3.00390625" style="80" hidden="1" customWidth="1"/>
    <col min="105" max="136" width="0.85546875" style="80" customWidth="1"/>
    <col min="137" max="137" width="1.28515625" style="80" customWidth="1"/>
    <col min="138" max="146" width="0.85546875" style="80" customWidth="1"/>
  </cols>
  <sheetData>
    <row r="1" s="79" customFormat="1" ht="11.25" customHeight="1"/>
    <row r="2" s="79" customFormat="1" ht="11.25" customHeight="1"/>
    <row r="3" spans="1:146" s="79" customFormat="1" ht="20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80"/>
      <c r="BB3" s="80"/>
      <c r="BC3" s="80"/>
      <c r="BD3" s="80"/>
      <c r="BE3" s="132" t="s">
        <v>206</v>
      </c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I3" s="132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</row>
    <row r="4" spans="1:146" s="79" customFormat="1" ht="92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80"/>
      <c r="BB4" s="80"/>
      <c r="BC4" s="80"/>
      <c r="BD4" s="80"/>
      <c r="BE4" s="134" t="s">
        <v>303</v>
      </c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I4" s="134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</row>
    <row r="5" spans="1:147" s="79" customFormat="1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80"/>
      <c r="BB5" s="80"/>
      <c r="BC5" s="80"/>
      <c r="BD5" s="80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2"/>
      <c r="BV5" s="82"/>
      <c r="BW5" s="82"/>
      <c r="BX5" s="82"/>
      <c r="BY5" s="137" t="s">
        <v>247</v>
      </c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136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83"/>
    </row>
    <row r="6" spans="1:147" s="80" customFormat="1" ht="12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79"/>
      <c r="BB6" s="79"/>
      <c r="BC6" s="79"/>
      <c r="BD6" s="79"/>
      <c r="BE6" s="129" t="s">
        <v>207</v>
      </c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 t="s">
        <v>208</v>
      </c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84"/>
    </row>
    <row r="7" spans="1:147" s="80" customFormat="1" ht="12" customHeight="1">
      <c r="A7" s="84"/>
      <c r="B7" s="84"/>
      <c r="C7" s="84"/>
      <c r="D7" s="84"/>
      <c r="E7" s="84"/>
      <c r="F7" s="84"/>
      <c r="G7" s="84"/>
      <c r="H7" s="84"/>
      <c r="I7" s="86"/>
      <c r="J7" s="141"/>
      <c r="K7" s="141"/>
      <c r="L7" s="141"/>
      <c r="M7" s="141"/>
      <c r="N7" s="84"/>
      <c r="O7" s="84"/>
      <c r="P7" s="84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39"/>
      <c r="AJ7" s="139"/>
      <c r="AK7" s="139"/>
      <c r="AL7" s="139"/>
      <c r="AM7" s="144"/>
      <c r="AN7" s="144"/>
      <c r="AO7" s="144"/>
      <c r="AP7" s="144"/>
      <c r="AQ7" s="84"/>
      <c r="AR7" s="84"/>
      <c r="AS7" s="84"/>
      <c r="AT7" s="84"/>
      <c r="AU7" s="84"/>
      <c r="AV7" s="84"/>
      <c r="AW7" s="84"/>
      <c r="AX7" s="84"/>
      <c r="AY7" s="84"/>
      <c r="AZ7" s="84"/>
      <c r="BM7" s="85" t="s">
        <v>209</v>
      </c>
      <c r="BN7" s="135" t="s">
        <v>296</v>
      </c>
      <c r="BO7" s="135"/>
      <c r="BP7" s="135"/>
      <c r="BQ7" s="135"/>
      <c r="BR7" s="80" t="s">
        <v>209</v>
      </c>
      <c r="BU7" s="135" t="s">
        <v>295</v>
      </c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9">
        <v>20</v>
      </c>
      <c r="CK7" s="139"/>
      <c r="CL7" s="139"/>
      <c r="CM7" s="139"/>
      <c r="CN7" s="140" t="s">
        <v>210</v>
      </c>
      <c r="CO7" s="140"/>
      <c r="CP7" s="140"/>
      <c r="CQ7" s="140"/>
      <c r="CR7" s="80" t="s">
        <v>211</v>
      </c>
      <c r="DI7" s="84"/>
      <c r="DJ7" s="84"/>
      <c r="DK7" s="84"/>
      <c r="DL7" s="84"/>
      <c r="DM7" s="84"/>
      <c r="DN7" s="84"/>
      <c r="DO7" s="84"/>
      <c r="DP7" s="84"/>
      <c r="DQ7" s="86"/>
      <c r="DR7" s="141"/>
      <c r="DS7" s="141"/>
      <c r="DT7" s="141"/>
      <c r="DU7" s="141"/>
      <c r="DV7" s="84"/>
      <c r="DW7" s="84"/>
      <c r="DX7" s="84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84"/>
    </row>
    <row r="8" spans="1:147" s="80" customFormat="1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</row>
    <row r="9" spans="1:147" s="80" customFormat="1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</row>
    <row r="10" spans="1:147" s="79" customFormat="1" ht="32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</row>
    <row r="11" spans="113:147" s="80" customFormat="1" ht="15"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</row>
    <row r="12" spans="113:147" s="79" customFormat="1" ht="13.5" customHeight="1"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</row>
    <row r="13" spans="113:147" s="80" customFormat="1" ht="15.75" customHeight="1"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</row>
    <row r="14" spans="100:147" s="80" customFormat="1" ht="15">
      <c r="CV14" s="87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</row>
    <row r="15" spans="100:147" s="80" customFormat="1" ht="15">
      <c r="CV15" s="87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</row>
    <row r="16" spans="1:147" s="80" customFormat="1" ht="16.5">
      <c r="A16" s="142" t="s">
        <v>212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I16" s="143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84"/>
    </row>
    <row r="17" spans="28:147" s="88" customFormat="1" ht="21" customHeight="1">
      <c r="AB17" s="143" t="s">
        <v>297</v>
      </c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89"/>
      <c r="BR17" s="89"/>
      <c r="BS17" s="89"/>
      <c r="BT17" s="89"/>
      <c r="BU17" s="89"/>
      <c r="BV17" s="89"/>
      <c r="BW17" s="90"/>
      <c r="BX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2"/>
      <c r="EH17" s="92"/>
      <c r="EI17" s="92"/>
      <c r="EJ17" s="93"/>
      <c r="EK17" s="91"/>
      <c r="EL17" s="91"/>
      <c r="EM17" s="91"/>
      <c r="EN17" s="91"/>
      <c r="EO17" s="91"/>
      <c r="EP17" s="91"/>
      <c r="EQ17" s="91"/>
    </row>
    <row r="18" spans="113:147" s="80" customFormat="1" ht="15"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</row>
    <row r="19" spans="84:147" s="80" customFormat="1" ht="15"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</row>
    <row r="20" spans="72:147" s="80" customFormat="1" ht="30" customHeight="1">
      <c r="BT20" s="146" t="s">
        <v>213</v>
      </c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95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</row>
    <row r="21" spans="25:147" s="80" customFormat="1" ht="15">
      <c r="Y21" s="85" t="s">
        <v>209</v>
      </c>
      <c r="Z21" s="135" t="s">
        <v>296</v>
      </c>
      <c r="AA21" s="135"/>
      <c r="AB21" s="135"/>
      <c r="AC21" s="135"/>
      <c r="AD21" s="80" t="s">
        <v>209</v>
      </c>
      <c r="AG21" s="135" t="s">
        <v>295</v>
      </c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9">
        <v>20</v>
      </c>
      <c r="AZ21" s="139"/>
      <c r="BA21" s="139"/>
      <c r="BB21" s="139"/>
      <c r="BC21" s="140" t="s">
        <v>210</v>
      </c>
      <c r="BD21" s="140"/>
      <c r="BE21" s="140"/>
      <c r="BF21" s="140"/>
      <c r="BG21" s="80" t="s">
        <v>211</v>
      </c>
      <c r="BT21" s="96" t="s">
        <v>214</v>
      </c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147" t="s">
        <v>298</v>
      </c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6"/>
      <c r="EH21" s="141"/>
      <c r="EI21" s="141"/>
      <c r="EJ21" s="141"/>
      <c r="EK21" s="141"/>
      <c r="EL21" s="84"/>
      <c r="EM21" s="84"/>
      <c r="EN21" s="84"/>
      <c r="EO21" s="141"/>
      <c r="EP21" s="130"/>
      <c r="EQ21" s="84"/>
    </row>
    <row r="22" spans="72:147" s="80" customFormat="1" ht="15"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85"/>
      <c r="CE22" s="95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</row>
    <row r="23" spans="72:147" s="80" customFormat="1" ht="15"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85"/>
      <c r="CE23" s="95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</row>
    <row r="24" spans="1:147" s="80" customFormat="1" ht="15" customHeight="1">
      <c r="A24" s="96" t="s">
        <v>215</v>
      </c>
      <c r="W24" s="148" t="s">
        <v>277</v>
      </c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97"/>
      <c r="BT24" s="96" t="s">
        <v>216</v>
      </c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147" t="s">
        <v>244</v>
      </c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I24" s="98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148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84"/>
    </row>
    <row r="25" spans="1:147" s="80" customFormat="1" ht="15">
      <c r="A25" s="96" t="s">
        <v>217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97"/>
      <c r="BT25" s="96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I25" s="98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84"/>
    </row>
    <row r="26" spans="1:147" s="80" customFormat="1" ht="23.25" customHeight="1">
      <c r="A26" s="96" t="s">
        <v>218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99"/>
      <c r="V26" s="100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97"/>
      <c r="BT26" s="94"/>
      <c r="BV26" s="101"/>
      <c r="CD26" s="102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I26" s="98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99"/>
      <c r="ED26" s="10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84"/>
    </row>
    <row r="27" spans="1:147" s="80" customFormat="1" ht="33" customHeight="1">
      <c r="A27" s="96" t="s">
        <v>219</v>
      </c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97"/>
      <c r="BT27" s="94"/>
      <c r="BV27" s="101"/>
      <c r="CD27" s="102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I27" s="98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84"/>
    </row>
    <row r="28" spans="44:105" s="80" customFormat="1" ht="0.75" customHeight="1"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V28" s="101"/>
      <c r="CD28" s="85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</row>
    <row r="29" spans="1:146" s="101" customFormat="1" ht="19.5" customHeight="1">
      <c r="A29" s="101" t="s">
        <v>220</v>
      </c>
      <c r="W29" s="152" t="s">
        <v>242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04"/>
      <c r="CD29" s="105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EE29" s="154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</row>
    <row r="30" spans="1:113" s="101" customFormat="1" ht="27" customHeight="1">
      <c r="A30" s="106" t="s">
        <v>221</v>
      </c>
      <c r="BT30" s="106" t="s">
        <v>222</v>
      </c>
      <c r="CF30" s="153" t="s">
        <v>223</v>
      </c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I30" s="106"/>
    </row>
    <row r="31" spans="1:113" s="108" customFormat="1" ht="6" customHeight="1">
      <c r="A31" s="107"/>
      <c r="BX31" s="107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I31" s="107"/>
    </row>
    <row r="32" spans="1:146" s="80" customFormat="1" ht="14.25" customHeight="1">
      <c r="A32" s="96" t="s">
        <v>224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56" t="s">
        <v>278</v>
      </c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I32" s="96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56"/>
      <c r="EJ32" s="151"/>
      <c r="EK32" s="151"/>
      <c r="EL32" s="151"/>
      <c r="EM32" s="151"/>
      <c r="EN32" s="151"/>
      <c r="EO32" s="151"/>
      <c r="EP32" s="151"/>
    </row>
    <row r="33" spans="1:146" s="80" customFormat="1" ht="14.25" customHeight="1">
      <c r="A33" s="96" t="s">
        <v>225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I33" s="96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51"/>
      <c r="EJ33" s="151"/>
      <c r="EK33" s="151"/>
      <c r="EL33" s="151"/>
      <c r="EM33" s="151"/>
      <c r="EN33" s="151"/>
      <c r="EO33" s="151"/>
      <c r="EP33" s="151"/>
    </row>
    <row r="34" spans="1:146" s="80" customFormat="1" ht="14.25" customHeight="1">
      <c r="A34" s="96" t="s">
        <v>226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I34" s="96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51"/>
      <c r="EJ34" s="151"/>
      <c r="EK34" s="151"/>
      <c r="EL34" s="151"/>
      <c r="EM34" s="151"/>
      <c r="EN34" s="151"/>
      <c r="EO34" s="151"/>
      <c r="EP34" s="151"/>
    </row>
    <row r="35" spans="1:146" s="80" customFormat="1" ht="15" customHeight="1">
      <c r="A35" s="96" t="s">
        <v>227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I35" s="96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51"/>
      <c r="EJ35" s="151"/>
      <c r="EK35" s="151"/>
      <c r="EL35" s="151"/>
      <c r="EM35" s="151"/>
      <c r="EN35" s="151"/>
      <c r="EO35" s="151"/>
      <c r="EP35" s="151"/>
    </row>
    <row r="36" spans="1:146" s="80" customFormat="1" ht="12" customHeight="1">
      <c r="A36" s="96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2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I36" s="96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</row>
    <row r="37" spans="1:146" s="80" customFormat="1" ht="14.25" customHeight="1">
      <c r="A37" s="96" t="s">
        <v>228</v>
      </c>
      <c r="AA37" s="150" t="s">
        <v>243</v>
      </c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I37" s="96"/>
      <c r="EI37" s="150"/>
      <c r="EJ37" s="151"/>
      <c r="EK37" s="151"/>
      <c r="EL37" s="151"/>
      <c r="EM37" s="151"/>
      <c r="EN37" s="151"/>
      <c r="EO37" s="151"/>
      <c r="EP37" s="151"/>
    </row>
    <row r="38" spans="1:146" s="80" customFormat="1" ht="14.25" customHeight="1">
      <c r="A38" s="96" t="s">
        <v>229</v>
      </c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I38" s="96"/>
      <c r="EI38" s="151"/>
      <c r="EJ38" s="151"/>
      <c r="EK38" s="151"/>
      <c r="EL38" s="151"/>
      <c r="EM38" s="151"/>
      <c r="EN38" s="151"/>
      <c r="EO38" s="151"/>
      <c r="EP38" s="151"/>
    </row>
    <row r="39" spans="1:146" s="80" customFormat="1" ht="14.25" customHeight="1">
      <c r="A39" s="96" t="s">
        <v>230</v>
      </c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I39" s="96"/>
      <c r="EI39" s="151"/>
      <c r="EJ39" s="151"/>
      <c r="EK39" s="151"/>
      <c r="EL39" s="151"/>
      <c r="EM39" s="151"/>
      <c r="EN39" s="151"/>
      <c r="EO39" s="151"/>
      <c r="EP39" s="151"/>
    </row>
    <row r="40" spans="1:146" s="80" customFormat="1" ht="14.25" customHeight="1">
      <c r="A40" s="96" t="s">
        <v>231</v>
      </c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I40" s="96"/>
      <c r="EI40" s="151"/>
      <c r="EJ40" s="151"/>
      <c r="EK40" s="151"/>
      <c r="EL40" s="151"/>
      <c r="EM40" s="151"/>
      <c r="EN40" s="151"/>
      <c r="EO40" s="151"/>
      <c r="EP40" s="151"/>
    </row>
    <row r="41" spans="1:146" s="80" customFormat="1" ht="14.25" customHeight="1">
      <c r="A41" s="96" t="s">
        <v>219</v>
      </c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I41" s="96"/>
      <c r="EI41" s="151"/>
      <c r="EJ41" s="151"/>
      <c r="EK41" s="151"/>
      <c r="EL41" s="151"/>
      <c r="EM41" s="151"/>
      <c r="EN41" s="151"/>
      <c r="EO41" s="151"/>
      <c r="EP41" s="151"/>
    </row>
    <row r="42" s="80" customFormat="1" ht="15"/>
  </sheetData>
  <sheetProtection/>
  <mergeCells count="53">
    <mergeCell ref="AA37:CE41"/>
    <mergeCell ref="EI37:EP41"/>
    <mergeCell ref="W29:BS29"/>
    <mergeCell ref="CF29:DA29"/>
    <mergeCell ref="EE29:EP29"/>
    <mergeCell ref="CF30:DA30"/>
    <mergeCell ref="AA32:CE35"/>
    <mergeCell ref="EI32:EP35"/>
    <mergeCell ref="EH21:EK21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AB17:BP17"/>
    <mergeCell ref="CF19:DA19"/>
    <mergeCell ref="BT20:CD20"/>
    <mergeCell ref="CF20:DA20"/>
    <mergeCell ref="Z21:AC21"/>
    <mergeCell ref="AG21:AX21"/>
    <mergeCell ref="AY21:BB21"/>
    <mergeCell ref="BC21:BF21"/>
    <mergeCell ref="CF21:DA21"/>
    <mergeCell ref="CJ7:CM7"/>
    <mergeCell ref="CN7:CQ7"/>
    <mergeCell ref="DR7:DU7"/>
    <mergeCell ref="DY7:EP7"/>
    <mergeCell ref="A16:DA16"/>
    <mergeCell ref="DI16:EP16"/>
    <mergeCell ref="J7:M7"/>
    <mergeCell ref="Q7:AH7"/>
    <mergeCell ref="AI7:AL7"/>
    <mergeCell ref="AM7:AP7"/>
    <mergeCell ref="BN7:BQ7"/>
    <mergeCell ref="BU7:CI7"/>
    <mergeCell ref="U5:AZ5"/>
    <mergeCell ref="BY5:DA5"/>
    <mergeCell ref="EC5:EP5"/>
    <mergeCell ref="A6:T6"/>
    <mergeCell ref="U6:AZ6"/>
    <mergeCell ref="BE6:BX6"/>
    <mergeCell ref="BY6:DA6"/>
    <mergeCell ref="DI6:EB6"/>
    <mergeCell ref="EC6:EP6"/>
    <mergeCell ref="A3:AZ3"/>
    <mergeCell ref="BE3:DA3"/>
    <mergeCell ref="DI3:EP3"/>
    <mergeCell ref="A4:AZ4"/>
    <mergeCell ref="BE4:DA4"/>
    <mergeCell ref="DI4:E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25"/>
  <sheetViews>
    <sheetView zoomScalePageLayoutView="0" workbookViewId="0" topLeftCell="A16">
      <selection activeCell="B24" sqref="B24:BR24"/>
    </sheetView>
  </sheetViews>
  <sheetFormatPr defaultColWidth="9.140625" defaultRowHeight="12.75"/>
  <cols>
    <col min="1" max="128" width="0.85546875" style="80" customWidth="1"/>
  </cols>
  <sheetData>
    <row r="1" s="80" customFormat="1" ht="3" customHeight="1"/>
    <row r="2" spans="1:128" s="114" customFormat="1" ht="24.75" customHeight="1">
      <c r="A2" s="159" t="s">
        <v>232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</row>
    <row r="3" spans="1:128" s="114" customFormat="1" ht="9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</row>
    <row r="4" spans="1:128" s="80" customFormat="1" ht="15" customHeight="1">
      <c r="A4" s="157" t="s">
        <v>233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</row>
    <row r="5" spans="1:128" s="80" customFormat="1" ht="53.25" customHeight="1">
      <c r="A5" s="160" t="s">
        <v>246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</row>
    <row r="6" spans="1:128" s="80" customFormat="1" ht="18" customHeight="1">
      <c r="A6" s="157" t="s">
        <v>234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</row>
    <row r="7" spans="1:128" s="119" customFormat="1" ht="18" customHeight="1">
      <c r="A7" s="160" t="s">
        <v>235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</row>
    <row r="8" spans="1:128" s="119" customFormat="1" ht="33" customHeight="1">
      <c r="A8" s="150" t="s">
        <v>245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</row>
    <row r="9" spans="1:128" s="80" customFormat="1" ht="63" customHeight="1">
      <c r="A9" s="157" t="s">
        <v>236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</row>
    <row r="10" spans="1:128" s="80" customFormat="1" ht="21" customHeight="1">
      <c r="A10" s="158" t="s">
        <v>237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</row>
    <row r="11" spans="1:128" s="119" customFormat="1" ht="22.5" customHeight="1">
      <c r="A11" s="150" t="s">
        <v>248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</row>
    <row r="12" spans="1:128" s="119" customFormat="1" ht="59.25" customHeight="1">
      <c r="A12" s="162" t="s">
        <v>249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</row>
    <row r="13" spans="1:128" s="119" customFormat="1" ht="33" customHeight="1">
      <c r="A13" s="162" t="s">
        <v>252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</row>
    <row r="14" spans="1:128" s="119" customFormat="1" ht="18" customHeight="1">
      <c r="A14" s="150" t="s">
        <v>250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</row>
    <row r="15" spans="1:128" s="119" customFormat="1" ht="26.25" customHeight="1">
      <c r="A15" s="150" t="s">
        <v>251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</row>
    <row r="16" spans="1:128" s="80" customFormat="1" ht="33.75" customHeight="1">
      <c r="A16" s="158" t="s">
        <v>253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</row>
    <row r="17" spans="1:128" s="80" customFormat="1" ht="16.5" customHeight="1">
      <c r="A17" s="117"/>
      <c r="B17" s="158" t="s">
        <v>6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17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</row>
    <row r="18" spans="1:128" s="80" customFormat="1" ht="16.5" customHeight="1">
      <c r="A18" s="117"/>
      <c r="B18" s="158" t="s">
        <v>238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17"/>
      <c r="CX18" s="117"/>
      <c r="CY18" s="117"/>
      <c r="CZ18" s="117"/>
      <c r="DA18" s="117"/>
      <c r="DB18" s="117"/>
      <c r="DC18" s="117"/>
      <c r="DD18" s="117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</row>
    <row r="19" spans="1:128" s="80" customFormat="1" ht="16.5" customHeight="1">
      <c r="A19" s="117"/>
      <c r="B19" s="121"/>
      <c r="C19" s="121"/>
      <c r="D19" s="110"/>
      <c r="E19" s="110"/>
      <c r="F19" s="110"/>
      <c r="G19" s="110"/>
      <c r="H19" s="110"/>
      <c r="I19" s="161" t="s">
        <v>254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17"/>
      <c r="CX19" s="117"/>
      <c r="CY19" s="117"/>
      <c r="CZ19" s="117"/>
      <c r="DA19" s="117"/>
      <c r="DB19" s="117"/>
      <c r="DC19" s="117"/>
      <c r="DD19" s="117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</row>
    <row r="20" spans="1:128" s="80" customFormat="1" ht="32.25" customHeight="1">
      <c r="A20" s="158" t="s">
        <v>239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</row>
    <row r="21" spans="1:128" s="80" customFormat="1" ht="16.5" customHeight="1">
      <c r="A21" s="117"/>
      <c r="B21" s="121"/>
      <c r="C21" s="121"/>
      <c r="D21" s="110"/>
      <c r="E21" s="110"/>
      <c r="F21" s="110"/>
      <c r="G21" s="110"/>
      <c r="H21" s="110"/>
      <c r="I21" s="161" t="s">
        <v>240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17"/>
      <c r="CX21" s="117"/>
      <c r="CY21" s="117"/>
      <c r="CZ21" s="117"/>
      <c r="DA21" s="117"/>
      <c r="DB21" s="117"/>
      <c r="DC21" s="117"/>
      <c r="DD21" s="117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</row>
    <row r="22" spans="1:128" s="80" customFormat="1" ht="33" customHeight="1">
      <c r="A22" s="158" t="s">
        <v>293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</row>
    <row r="23" spans="1:128" s="80" customFormat="1" ht="15">
      <c r="A23" s="117"/>
      <c r="B23" s="158" t="s">
        <v>6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17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</row>
    <row r="24" spans="1:128" s="122" customFormat="1" ht="15" customHeight="1">
      <c r="A24" s="117"/>
      <c r="B24" s="158" t="s">
        <v>241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 t="s">
        <v>255</v>
      </c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17"/>
      <c r="CW24" s="117"/>
      <c r="CX24" s="117"/>
      <c r="CY24" s="117"/>
      <c r="CZ24" s="117"/>
      <c r="DA24" s="117"/>
      <c r="DB24" s="117"/>
      <c r="DC24" s="117"/>
      <c r="DD24" s="117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</row>
    <row r="25" spans="1:128" ht="15">
      <c r="A25" s="117"/>
      <c r="B25" s="121"/>
      <c r="C25" s="121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17"/>
      <c r="CX25" s="117"/>
      <c r="CY25" s="117"/>
      <c r="CZ25" s="117"/>
      <c r="DA25" s="117"/>
      <c r="DB25" s="117"/>
      <c r="DC25" s="117"/>
      <c r="DD25" s="117"/>
      <c r="DE25" s="95"/>
      <c r="DF25" s="117"/>
      <c r="DG25" s="121"/>
      <c r="DH25" s="121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</row>
  </sheetData>
  <sheetProtection/>
  <mergeCells count="23">
    <mergeCell ref="A20:DA20"/>
    <mergeCell ref="I21:AK21"/>
    <mergeCell ref="A22:DA22"/>
    <mergeCell ref="B23:Q23"/>
    <mergeCell ref="B24:BR24"/>
    <mergeCell ref="BS24:CU24"/>
    <mergeCell ref="A16:DD16"/>
    <mergeCell ref="B17:Q17"/>
    <mergeCell ref="B18:CV18"/>
    <mergeCell ref="I19:AK19"/>
    <mergeCell ref="A11:DA11"/>
    <mergeCell ref="A12:DA12"/>
    <mergeCell ref="A13:DA13"/>
    <mergeCell ref="A14:DA14"/>
    <mergeCell ref="A15:DA15"/>
    <mergeCell ref="A9:DA9"/>
    <mergeCell ref="A10:DX10"/>
    <mergeCell ref="A2:DX2"/>
    <mergeCell ref="A4:DX4"/>
    <mergeCell ref="A5:DA5"/>
    <mergeCell ref="A6:DX6"/>
    <mergeCell ref="A7:DA7"/>
    <mergeCell ref="A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3">
      <selection activeCell="C33" sqref="C33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163" t="s">
        <v>60</v>
      </c>
      <c r="B3" s="163"/>
      <c r="C3" s="163"/>
    </row>
    <row r="4" spans="1:3" ht="15.75">
      <c r="A4" s="163" t="s">
        <v>299</v>
      </c>
      <c r="B4" s="163"/>
      <c r="C4" s="163"/>
    </row>
    <row r="5" spans="1:3" ht="15.75">
      <c r="A5" s="163" t="s">
        <v>61</v>
      </c>
      <c r="B5" s="163"/>
      <c r="C5" s="163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5">
        <v>5546604.08</v>
      </c>
    </row>
    <row r="11" spans="1:3" ht="15.75">
      <c r="A11" s="5"/>
      <c r="B11" s="5" t="s">
        <v>4</v>
      </c>
      <c r="C11" s="15"/>
    </row>
    <row r="12" spans="1:3" ht="15.75">
      <c r="A12" s="5"/>
      <c r="B12" s="5" t="s">
        <v>5</v>
      </c>
      <c r="C12" s="15">
        <v>5127840</v>
      </c>
    </row>
    <row r="13" spans="1:3" ht="15.75">
      <c r="A13" s="5"/>
      <c r="B13" s="5" t="s">
        <v>6</v>
      </c>
      <c r="C13" s="15"/>
    </row>
    <row r="14" spans="1:3" ht="15.75">
      <c r="A14" s="5"/>
      <c r="B14" s="5" t="s">
        <v>7</v>
      </c>
      <c r="C14" s="15"/>
    </row>
    <row r="15" spans="1:3" ht="15.75">
      <c r="A15" s="5"/>
      <c r="B15" s="5" t="s">
        <v>8</v>
      </c>
      <c r="C15" s="15">
        <v>142285.61</v>
      </c>
    </row>
    <row r="16" spans="1:3" ht="15.75">
      <c r="A16" s="5"/>
      <c r="B16" s="5" t="s">
        <v>6</v>
      </c>
      <c r="C16" s="15"/>
    </row>
    <row r="17" spans="1:3" ht="15.75">
      <c r="A17" s="5"/>
      <c r="B17" s="5" t="s">
        <v>7</v>
      </c>
      <c r="C17" s="15"/>
    </row>
    <row r="18" spans="1:3" ht="15.75">
      <c r="A18" s="5"/>
      <c r="B18" s="5" t="s">
        <v>9</v>
      </c>
      <c r="C18" s="15">
        <f>C25+C26</f>
        <v>0</v>
      </c>
    </row>
    <row r="19" spans="1:3" ht="15.75">
      <c r="A19" s="5"/>
      <c r="B19" s="5" t="s">
        <v>4</v>
      </c>
      <c r="C19" s="15"/>
    </row>
    <row r="20" spans="1:3" ht="15.75">
      <c r="A20" s="5"/>
      <c r="B20" s="5" t="s">
        <v>10</v>
      </c>
      <c r="C20" s="15"/>
    </row>
    <row r="21" spans="1:3" ht="15.75">
      <c r="A21" s="5"/>
      <c r="B21" s="5" t="s">
        <v>6</v>
      </c>
      <c r="C21" s="15"/>
    </row>
    <row r="22" spans="1:3" ht="15.75">
      <c r="A22" s="5"/>
      <c r="B22" s="5" t="s">
        <v>11</v>
      </c>
      <c r="C22" s="15"/>
    </row>
    <row r="23" spans="1:3" ht="31.5">
      <c r="A23" s="5"/>
      <c r="B23" s="5" t="s">
        <v>12</v>
      </c>
      <c r="C23" s="15"/>
    </row>
    <row r="24" spans="1:3" ht="15.75">
      <c r="A24" s="5"/>
      <c r="B24" s="5" t="s">
        <v>13</v>
      </c>
      <c r="C24" s="15"/>
    </row>
    <row r="25" spans="1:3" ht="15.75">
      <c r="A25" s="5"/>
      <c r="B25" s="5" t="s">
        <v>14</v>
      </c>
      <c r="C25" s="15"/>
    </row>
    <row r="26" spans="1:3" ht="15.75">
      <c r="A26" s="5"/>
      <c r="B26" s="5" t="s">
        <v>15</v>
      </c>
      <c r="C26" s="15"/>
    </row>
    <row r="27" spans="1:3" ht="15.75">
      <c r="A27" s="5"/>
      <c r="B27" s="5" t="s">
        <v>16</v>
      </c>
      <c r="C27" s="15">
        <f>C29+C30</f>
        <v>1271265.33</v>
      </c>
    </row>
    <row r="28" spans="1:3" ht="15.75">
      <c r="A28" s="5"/>
      <c r="B28" s="5" t="s">
        <v>4</v>
      </c>
      <c r="C28" s="15"/>
    </row>
    <row r="29" spans="1:3" ht="15.75">
      <c r="A29" s="5"/>
      <c r="B29" s="5" t="s">
        <v>17</v>
      </c>
      <c r="C29" s="15">
        <v>0</v>
      </c>
    </row>
    <row r="30" spans="1:3" ht="15.75">
      <c r="A30" s="5"/>
      <c r="B30" s="5" t="s">
        <v>18</v>
      </c>
      <c r="C30" s="15">
        <f>998366.8+169067.33+103831.2</f>
        <v>1271265.33</v>
      </c>
    </row>
    <row r="31" spans="1:3" ht="15.75">
      <c r="A31" s="5"/>
      <c r="B31" s="5" t="s">
        <v>6</v>
      </c>
      <c r="C31" s="15"/>
    </row>
    <row r="32" spans="1:3" ht="15.75">
      <c r="A32" s="5"/>
      <c r="B32" s="5" t="s">
        <v>19</v>
      </c>
      <c r="C32" s="15">
        <f>898881.83+103283.52</f>
        <v>1002165.35</v>
      </c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0" zoomScaleNormal="80" zoomScalePageLayoutView="0" workbookViewId="0" topLeftCell="A1">
      <selection activeCell="E5" sqref="E5:K5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173" t="s">
        <v>59</v>
      </c>
      <c r="B2" s="173"/>
      <c r="C2" s="173"/>
      <c r="D2" s="173"/>
      <c r="E2" s="173"/>
      <c r="F2" s="14" t="s">
        <v>300</v>
      </c>
      <c r="G2" s="13" t="s">
        <v>192</v>
      </c>
      <c r="I2" s="13"/>
      <c r="J2" s="13"/>
      <c r="K2" s="13"/>
    </row>
    <row r="4" spans="1:11" s="10" customFormat="1" ht="30.75" customHeight="1">
      <c r="A4" s="170" t="s">
        <v>1</v>
      </c>
      <c r="B4" s="170" t="s">
        <v>20</v>
      </c>
      <c r="C4" s="170" t="s">
        <v>21</v>
      </c>
      <c r="D4" s="170" t="s">
        <v>22</v>
      </c>
      <c r="E4" s="170"/>
      <c r="F4" s="170"/>
      <c r="G4" s="170"/>
      <c r="H4" s="170"/>
      <c r="I4" s="170"/>
      <c r="J4" s="170"/>
      <c r="K4" s="170"/>
    </row>
    <row r="5" spans="1:11" s="10" customFormat="1" ht="15.75">
      <c r="A5" s="170"/>
      <c r="B5" s="170"/>
      <c r="C5" s="170"/>
      <c r="D5" s="170" t="s">
        <v>23</v>
      </c>
      <c r="E5" s="170" t="s">
        <v>6</v>
      </c>
      <c r="F5" s="170"/>
      <c r="G5" s="170"/>
      <c r="H5" s="170"/>
      <c r="I5" s="170"/>
      <c r="J5" s="170"/>
      <c r="K5" s="170"/>
    </row>
    <row r="6" spans="1:11" s="10" customFormat="1" ht="60.75" customHeight="1">
      <c r="A6" s="170"/>
      <c r="B6" s="170"/>
      <c r="C6" s="170"/>
      <c r="D6" s="170"/>
      <c r="E6" s="170" t="s">
        <v>55</v>
      </c>
      <c r="F6" s="171" t="s">
        <v>24</v>
      </c>
      <c r="G6" s="170" t="s">
        <v>25</v>
      </c>
      <c r="H6" s="170" t="s">
        <v>26</v>
      </c>
      <c r="I6" s="171" t="s">
        <v>27</v>
      </c>
      <c r="J6" s="170" t="s">
        <v>28</v>
      </c>
      <c r="K6" s="170"/>
    </row>
    <row r="7" spans="1:11" s="10" customFormat="1" ht="128.25" customHeight="1">
      <c r="A7" s="170"/>
      <c r="B7" s="170"/>
      <c r="C7" s="170"/>
      <c r="D7" s="170"/>
      <c r="E7" s="170"/>
      <c r="F7" s="172"/>
      <c r="G7" s="170"/>
      <c r="H7" s="170"/>
      <c r="I7" s="172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9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6">
        <f>E9+G9+J9</f>
        <v>6886403.94</v>
      </c>
      <c r="E9" s="16">
        <f>E12</f>
        <v>5983616.66</v>
      </c>
      <c r="F9" s="16">
        <f>F15</f>
        <v>0</v>
      </c>
      <c r="G9" s="16">
        <f>G15</f>
        <v>802787.28</v>
      </c>
      <c r="H9" s="16">
        <f>H15</f>
        <v>0</v>
      </c>
      <c r="I9" s="16">
        <f>I10+I12+I13</f>
        <v>0</v>
      </c>
      <c r="J9" s="16">
        <f>J10+J12+J13</f>
        <v>100000</v>
      </c>
      <c r="K9" s="16"/>
    </row>
    <row r="10" spans="1:11" ht="15.75">
      <c r="A10" s="7" t="s">
        <v>6</v>
      </c>
      <c r="B10" s="167">
        <v>110</v>
      </c>
      <c r="C10" s="168"/>
      <c r="D10" s="164"/>
      <c r="E10" s="169" t="s">
        <v>31</v>
      </c>
      <c r="F10" s="165"/>
      <c r="G10" s="169" t="s">
        <v>31</v>
      </c>
      <c r="H10" s="169" t="s">
        <v>31</v>
      </c>
      <c r="I10" s="165"/>
      <c r="J10" s="164"/>
      <c r="K10" s="169" t="s">
        <v>31</v>
      </c>
    </row>
    <row r="11" spans="1:11" ht="15.75">
      <c r="A11" s="5" t="s">
        <v>32</v>
      </c>
      <c r="B11" s="167"/>
      <c r="C11" s="168"/>
      <c r="D11" s="164"/>
      <c r="E11" s="169"/>
      <c r="F11" s="166"/>
      <c r="G11" s="169"/>
      <c r="H11" s="169"/>
      <c r="I11" s="166"/>
      <c r="J11" s="164"/>
      <c r="K11" s="169"/>
    </row>
    <row r="12" spans="1:11" ht="15.75">
      <c r="A12" s="5" t="s">
        <v>33</v>
      </c>
      <c r="B12" s="3">
        <v>120</v>
      </c>
      <c r="C12" s="6"/>
      <c r="D12" s="16">
        <f>E12+J12</f>
        <v>6083616.66</v>
      </c>
      <c r="E12" s="16">
        <f>'Таблица 2.2'!H10</f>
        <v>5983616.66</v>
      </c>
      <c r="F12" s="16">
        <v>0</v>
      </c>
      <c r="G12" s="17" t="s">
        <v>31</v>
      </c>
      <c r="H12" s="17" t="s">
        <v>31</v>
      </c>
      <c r="I12" s="17"/>
      <c r="J12" s="16">
        <f>'Таблица 2.2'!H67</f>
        <v>100000</v>
      </c>
      <c r="K12" s="16"/>
    </row>
    <row r="13" spans="1:11" ht="15.75">
      <c r="A13" s="5" t="s">
        <v>34</v>
      </c>
      <c r="B13" s="3">
        <v>130</v>
      </c>
      <c r="C13" s="6"/>
      <c r="D13" s="16"/>
      <c r="E13" s="17" t="s">
        <v>31</v>
      </c>
      <c r="F13" s="17"/>
      <c r="G13" s="17" t="s">
        <v>31</v>
      </c>
      <c r="H13" s="17" t="s">
        <v>31</v>
      </c>
      <c r="I13" s="17"/>
      <c r="J13" s="16"/>
      <c r="K13" s="17" t="s">
        <v>31</v>
      </c>
    </row>
    <row r="14" spans="1:11" ht="47.25">
      <c r="A14" s="5" t="s">
        <v>35</v>
      </c>
      <c r="B14" s="3">
        <v>140</v>
      </c>
      <c r="C14" s="6"/>
      <c r="D14" s="16"/>
      <c r="E14" s="17" t="s">
        <v>31</v>
      </c>
      <c r="F14" s="17"/>
      <c r="G14" s="17" t="s">
        <v>31</v>
      </c>
      <c r="H14" s="17" t="s">
        <v>31</v>
      </c>
      <c r="I14" s="17"/>
      <c r="J14" s="16"/>
      <c r="K14" s="17" t="s">
        <v>31</v>
      </c>
    </row>
    <row r="15" spans="1:11" ht="15.75">
      <c r="A15" s="5" t="s">
        <v>36</v>
      </c>
      <c r="B15" s="3">
        <v>150</v>
      </c>
      <c r="C15" s="6"/>
      <c r="D15" s="16">
        <f>F15</f>
        <v>0</v>
      </c>
      <c r="E15" s="18" t="s">
        <v>31</v>
      </c>
      <c r="F15" s="72"/>
      <c r="G15" s="16">
        <f>'Таблица 2.2'!H77</f>
        <v>802787.28</v>
      </c>
      <c r="H15" s="16"/>
      <c r="I15" s="16"/>
      <c r="J15" s="17" t="s">
        <v>31</v>
      </c>
      <c r="K15" s="17" t="s">
        <v>31</v>
      </c>
    </row>
    <row r="16" spans="1:11" ht="15.75">
      <c r="A16" s="5" t="s">
        <v>37</v>
      </c>
      <c r="B16" s="3">
        <v>160</v>
      </c>
      <c r="C16" s="6"/>
      <c r="D16" s="16"/>
      <c r="E16" s="17" t="s">
        <v>31</v>
      </c>
      <c r="F16" s="17"/>
      <c r="G16" s="17" t="s">
        <v>31</v>
      </c>
      <c r="H16" s="17" t="s">
        <v>31</v>
      </c>
      <c r="I16" s="17"/>
      <c r="J16" s="16"/>
      <c r="K16" s="16"/>
    </row>
    <row r="17" spans="1:11" ht="15.75">
      <c r="A17" s="5" t="s">
        <v>38</v>
      </c>
      <c r="B17" s="3">
        <v>180</v>
      </c>
      <c r="C17" s="3" t="s">
        <v>31</v>
      </c>
      <c r="D17" s="16"/>
      <c r="E17" s="17" t="s">
        <v>31</v>
      </c>
      <c r="F17" s="17"/>
      <c r="G17" s="17" t="s">
        <v>31</v>
      </c>
      <c r="H17" s="17" t="s">
        <v>31</v>
      </c>
      <c r="I17" s="17"/>
      <c r="J17" s="16"/>
      <c r="K17" s="17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6">
        <f>E18+G18+J18</f>
        <v>6886403.940000002</v>
      </c>
      <c r="E18" s="16">
        <f>E19+E24++E28</f>
        <v>5983616.660000002</v>
      </c>
      <c r="F18" s="16"/>
      <c r="G18" s="16">
        <f>G19</f>
        <v>802787.28</v>
      </c>
      <c r="H18" s="16">
        <f>H19+H22+H24+H28</f>
        <v>0</v>
      </c>
      <c r="I18" s="16"/>
      <c r="J18" s="16">
        <f>J28</f>
        <v>100000</v>
      </c>
      <c r="K18" s="16"/>
    </row>
    <row r="19" spans="1:11" ht="15.75">
      <c r="A19" s="5" t="s">
        <v>40</v>
      </c>
      <c r="B19" s="3">
        <v>210</v>
      </c>
      <c r="C19" s="6"/>
      <c r="D19" s="16">
        <f>E19+F19</f>
        <v>5467396.110000001</v>
      </c>
      <c r="E19" s="16">
        <f>'Таблица 2.2'!H20</f>
        <v>5467396.110000001</v>
      </c>
      <c r="F19" s="16"/>
      <c r="G19" s="16">
        <f>G22</f>
        <v>802787.28</v>
      </c>
      <c r="H19" s="16">
        <f>H20</f>
        <v>0</v>
      </c>
      <c r="I19" s="16"/>
      <c r="J19" s="16"/>
      <c r="K19" s="16"/>
    </row>
    <row r="20" spans="1:11" ht="15.75">
      <c r="A20" s="7" t="s">
        <v>4</v>
      </c>
      <c r="B20" s="167">
        <v>211</v>
      </c>
      <c r="C20" s="168"/>
      <c r="D20" s="164">
        <f>E20+F20</f>
        <v>5467396.110000001</v>
      </c>
      <c r="E20" s="164">
        <f>'Таблица 2.2'!H20</f>
        <v>5467396.110000001</v>
      </c>
      <c r="F20" s="174"/>
      <c r="G20" s="164"/>
      <c r="H20" s="164"/>
      <c r="I20" s="165"/>
      <c r="J20" s="164"/>
      <c r="K20" s="164"/>
    </row>
    <row r="21" spans="1:11" ht="15.75">
      <c r="A21" s="7" t="s">
        <v>41</v>
      </c>
      <c r="B21" s="167"/>
      <c r="C21" s="168"/>
      <c r="D21" s="164"/>
      <c r="E21" s="164"/>
      <c r="F21" s="175"/>
      <c r="G21" s="164"/>
      <c r="H21" s="164"/>
      <c r="I21" s="166"/>
      <c r="J21" s="164"/>
      <c r="K21" s="164"/>
    </row>
    <row r="22" spans="1:11" ht="15.75">
      <c r="A22" s="5" t="s">
        <v>42</v>
      </c>
      <c r="B22" s="3">
        <v>220</v>
      </c>
      <c r="C22" s="6"/>
      <c r="D22" s="16"/>
      <c r="E22" s="16"/>
      <c r="F22" s="16"/>
      <c r="G22" s="16">
        <f>'Таблица 2.2'!H79+'Таблица 2.2'!H80+'Таблица 2.2'!H81+'Таблица 2.2'!H82+'Таблица 2.2'!H83</f>
        <v>802787.28</v>
      </c>
      <c r="H22" s="16"/>
      <c r="I22" s="16"/>
      <c r="J22" s="16"/>
      <c r="K22" s="16"/>
    </row>
    <row r="23" spans="1:11" ht="15.75">
      <c r="A23" s="8" t="s">
        <v>4</v>
      </c>
      <c r="B23" s="6"/>
      <c r="C23" s="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5" t="s">
        <v>43</v>
      </c>
      <c r="B24" s="3">
        <v>230</v>
      </c>
      <c r="C24" s="6"/>
      <c r="D24" s="16">
        <f>E24</f>
        <v>24183.11</v>
      </c>
      <c r="E24" s="16">
        <f>'Таблица 2.2'!H44</f>
        <v>24183.11</v>
      </c>
      <c r="F24" s="16"/>
      <c r="G24" s="16"/>
      <c r="H24" s="16"/>
      <c r="I24" s="16"/>
      <c r="J24" s="16"/>
      <c r="K24" s="16"/>
    </row>
    <row r="25" spans="1:11" ht="15.75">
      <c r="A25" s="8" t="s">
        <v>4</v>
      </c>
      <c r="B25" s="6"/>
      <c r="C25" s="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5" t="s">
        <v>54</v>
      </c>
      <c r="B26" s="3">
        <v>240</v>
      </c>
      <c r="C26" s="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5" t="s">
        <v>44</v>
      </c>
      <c r="B27" s="3">
        <v>250</v>
      </c>
      <c r="C27" s="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5" t="s">
        <v>45</v>
      </c>
      <c r="B28" s="3">
        <v>260</v>
      </c>
      <c r="C28" s="3" t="s">
        <v>31</v>
      </c>
      <c r="D28" s="16">
        <f>E28+J28</f>
        <v>592037.44</v>
      </c>
      <c r="E28" s="16">
        <f>'Таблица 2.2'!H27</f>
        <v>492037.44</v>
      </c>
      <c r="F28" s="16"/>
      <c r="G28" s="16"/>
      <c r="H28" s="16"/>
      <c r="I28" s="16"/>
      <c r="J28" s="16">
        <f>'Таблица 2.2'!H67</f>
        <v>100000</v>
      </c>
      <c r="K28" s="16"/>
    </row>
    <row r="29" spans="1:11" ht="15.75">
      <c r="A29" s="12" t="s">
        <v>46</v>
      </c>
      <c r="B29" s="3">
        <v>300</v>
      </c>
      <c r="C29" s="3" t="s">
        <v>31</v>
      </c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5" t="s">
        <v>4</v>
      </c>
      <c r="B30" s="167">
        <v>310</v>
      </c>
      <c r="C30" s="168"/>
      <c r="D30" s="164"/>
      <c r="E30" s="164"/>
      <c r="F30" s="165"/>
      <c r="G30" s="164"/>
      <c r="H30" s="164"/>
      <c r="I30" s="165"/>
      <c r="J30" s="164"/>
      <c r="K30" s="164"/>
    </row>
    <row r="31" spans="1:11" ht="15.75">
      <c r="A31" s="5" t="s">
        <v>47</v>
      </c>
      <c r="B31" s="167"/>
      <c r="C31" s="168"/>
      <c r="D31" s="164"/>
      <c r="E31" s="164"/>
      <c r="F31" s="166"/>
      <c r="G31" s="164"/>
      <c r="H31" s="164"/>
      <c r="I31" s="166"/>
      <c r="J31" s="164"/>
      <c r="K31" s="164"/>
    </row>
    <row r="32" spans="1:11" ht="15.75">
      <c r="A32" s="5" t="s">
        <v>48</v>
      </c>
      <c r="B32" s="3">
        <v>320</v>
      </c>
      <c r="C32" s="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5" t="s">
        <v>49</v>
      </c>
      <c r="B33" s="3">
        <v>400</v>
      </c>
      <c r="C33" s="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5" t="s">
        <v>4</v>
      </c>
      <c r="B34" s="167">
        <v>410</v>
      </c>
      <c r="C34" s="168"/>
      <c r="D34" s="164"/>
      <c r="E34" s="164"/>
      <c r="F34" s="165"/>
      <c r="G34" s="164"/>
      <c r="H34" s="164"/>
      <c r="I34" s="165"/>
      <c r="J34" s="164"/>
      <c r="K34" s="164"/>
    </row>
    <row r="35" spans="1:11" ht="15.75">
      <c r="A35" s="5" t="s">
        <v>50</v>
      </c>
      <c r="B35" s="167"/>
      <c r="C35" s="168"/>
      <c r="D35" s="164"/>
      <c r="E35" s="164"/>
      <c r="F35" s="166"/>
      <c r="G35" s="164"/>
      <c r="H35" s="164"/>
      <c r="I35" s="166"/>
      <c r="J35" s="164"/>
      <c r="K35" s="164"/>
    </row>
    <row r="36" spans="1:11" ht="15.75">
      <c r="A36" s="5" t="s">
        <v>51</v>
      </c>
      <c r="B36" s="3">
        <v>420</v>
      </c>
      <c r="C36" s="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2" t="s">
        <v>52</v>
      </c>
      <c r="B37" s="3">
        <v>500</v>
      </c>
      <c r="C37" s="3" t="s">
        <v>31</v>
      </c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2" t="s">
        <v>53</v>
      </c>
      <c r="B38" s="3">
        <v>600</v>
      </c>
      <c r="C38" s="3" t="s">
        <v>31</v>
      </c>
      <c r="D38" s="16"/>
      <c r="E38" s="16"/>
      <c r="F38" s="16"/>
      <c r="G38" s="16"/>
      <c r="H38" s="16"/>
      <c r="I38" s="16"/>
      <c r="J38" s="16"/>
      <c r="K38" s="16"/>
    </row>
  </sheetData>
  <sheetProtection/>
  <mergeCells count="53"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D30:D31"/>
    <mergeCell ref="E30:E31"/>
    <mergeCell ref="G30:G31"/>
    <mergeCell ref="H30:H31"/>
    <mergeCell ref="B20:B21"/>
    <mergeCell ref="C20:C21"/>
    <mergeCell ref="D20:D21"/>
    <mergeCell ref="E20:E21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J34:J35"/>
    <mergeCell ref="K34:K35"/>
    <mergeCell ref="J30:J31"/>
    <mergeCell ref="K30:K31"/>
    <mergeCell ref="F30:F31"/>
    <mergeCell ref="F34:F35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D7" sqref="D7:F8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176" t="s">
        <v>74</v>
      </c>
      <c r="L1" s="177"/>
    </row>
    <row r="2" spans="1:12" ht="12.75" customHeight="1">
      <c r="A2" s="178" t="s">
        <v>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6.5" customHeight="1">
      <c r="A3" s="178" t="s">
        <v>301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6" spans="1:12" ht="31.5" customHeight="1">
      <c r="A6" s="170" t="s">
        <v>1</v>
      </c>
      <c r="B6" s="170" t="s">
        <v>20</v>
      </c>
      <c r="C6" s="170" t="s">
        <v>62</v>
      </c>
      <c r="D6" s="170" t="s">
        <v>63</v>
      </c>
      <c r="E6" s="170"/>
      <c r="F6" s="170"/>
      <c r="G6" s="170"/>
      <c r="H6" s="170"/>
      <c r="I6" s="170"/>
      <c r="J6" s="170"/>
      <c r="K6" s="170"/>
      <c r="L6" s="170"/>
    </row>
    <row r="7" spans="1:12" ht="15.75">
      <c r="A7" s="170"/>
      <c r="B7" s="170"/>
      <c r="C7" s="170"/>
      <c r="D7" s="170" t="s">
        <v>64</v>
      </c>
      <c r="E7" s="170"/>
      <c r="F7" s="170"/>
      <c r="G7" s="170" t="s">
        <v>6</v>
      </c>
      <c r="H7" s="170"/>
      <c r="I7" s="170"/>
      <c r="J7" s="170"/>
      <c r="K7" s="170"/>
      <c r="L7" s="170"/>
    </row>
    <row r="8" spans="1:12" ht="111" customHeight="1">
      <c r="A8" s="170"/>
      <c r="B8" s="170"/>
      <c r="C8" s="170"/>
      <c r="D8" s="170"/>
      <c r="E8" s="170"/>
      <c r="F8" s="170"/>
      <c r="G8" s="179" t="s">
        <v>65</v>
      </c>
      <c r="H8" s="179"/>
      <c r="I8" s="179"/>
      <c r="J8" s="179" t="s">
        <v>66</v>
      </c>
      <c r="K8" s="179"/>
      <c r="L8" s="179"/>
    </row>
    <row r="9" spans="1:12" ht="78.75">
      <c r="A9" s="170"/>
      <c r="B9" s="170"/>
      <c r="C9" s="170"/>
      <c r="D9" s="9" t="s">
        <v>190</v>
      </c>
      <c r="E9" s="9" t="s">
        <v>68</v>
      </c>
      <c r="F9" s="9" t="s">
        <v>69</v>
      </c>
      <c r="G9" s="9" t="s">
        <v>191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75">
        <f>D12+D14</f>
        <v>592037.4400000001</v>
      </c>
      <c r="E11" s="6"/>
      <c r="F11" s="6"/>
      <c r="G11" s="75">
        <f>G12+G14</f>
        <v>592037.4400000001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75">
        <f>D13</f>
        <v>27774.81</v>
      </c>
      <c r="E12" s="6"/>
      <c r="F12" s="6"/>
      <c r="G12" s="75">
        <f>G13</f>
        <v>27774.81</v>
      </c>
      <c r="H12" s="6"/>
      <c r="I12" s="6"/>
      <c r="J12" s="6"/>
      <c r="K12" s="6"/>
      <c r="L12" s="6"/>
    </row>
    <row r="13" spans="1:12" ht="15.75">
      <c r="A13" s="5"/>
      <c r="B13" s="3"/>
      <c r="C13" s="3">
        <v>2016</v>
      </c>
      <c r="D13" s="6">
        <f>'Таблица 2.2'!H30+'Таблица 2.2'!H33+'Таблица 2.2'!H40</f>
        <v>27774.81</v>
      </c>
      <c r="E13" s="6"/>
      <c r="F13" s="6"/>
      <c r="G13" s="6">
        <f>D13</f>
        <v>27774.81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76">
        <f>D15</f>
        <v>564262.63</v>
      </c>
      <c r="E14" s="5"/>
      <c r="F14" s="5"/>
      <c r="G14" s="76">
        <f>G15</f>
        <v>564262.63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2017</v>
      </c>
      <c r="D15" s="76">
        <f>'Таблица 2.2'!H29+'Таблица 2.2'!H32+'Таблица 2.2'!H35+'Таблица 2.2'!H36+'Таблица 2.2'!H67</f>
        <v>564262.63</v>
      </c>
      <c r="E15" s="5"/>
      <c r="F15" s="5"/>
      <c r="G15" s="76">
        <f>D15</f>
        <v>564262.63</v>
      </c>
      <c r="H15" s="5"/>
      <c r="I15" s="5"/>
      <c r="J15" s="5"/>
      <c r="K15" s="5"/>
      <c r="L15" s="5"/>
    </row>
  </sheetData>
  <sheetProtection/>
  <mergeCells count="11">
    <mergeCell ref="J8:L8"/>
    <mergeCell ref="K1:L1"/>
    <mergeCell ref="A2:L2"/>
    <mergeCell ref="A3:L3"/>
    <mergeCell ref="A6:A9"/>
    <mergeCell ref="B6:B9"/>
    <mergeCell ref="C6:C9"/>
    <mergeCell ref="D6:L6"/>
    <mergeCell ref="D7:F8"/>
    <mergeCell ref="G7:L7"/>
    <mergeCell ref="G8:I8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Zeros="0" tabSelected="1" zoomScale="80" zoomScaleNormal="80" zoomScalePageLayoutView="0" workbookViewId="0" topLeftCell="A1">
      <selection activeCell="E83" sqref="E83"/>
    </sheetView>
  </sheetViews>
  <sheetFormatPr defaultColWidth="9.140625" defaultRowHeight="12.75"/>
  <cols>
    <col min="1" max="1" width="8.140625" style="25" bestFit="1" customWidth="1"/>
    <col min="2" max="2" width="71.7109375" style="23" customWidth="1"/>
    <col min="3" max="3" width="35.00390625" style="23" customWidth="1"/>
    <col min="4" max="4" width="14.421875" style="61" customWidth="1"/>
    <col min="5" max="5" width="15.00390625" style="61" customWidth="1"/>
    <col min="6" max="6" width="14.8515625" style="61" customWidth="1"/>
    <col min="7" max="7" width="15.28125" style="61" customWidth="1"/>
    <col min="8" max="8" width="15.57421875" style="22" customWidth="1"/>
    <col min="9" max="9" width="9.140625" style="23" customWidth="1"/>
    <col min="10" max="10" width="13.7109375" style="23" bestFit="1" customWidth="1"/>
    <col min="11" max="16384" width="9.140625" style="23" customWidth="1"/>
  </cols>
  <sheetData>
    <row r="1" spans="7:8" ht="15.75">
      <c r="G1" s="176" t="s">
        <v>171</v>
      </c>
      <c r="H1" s="177"/>
    </row>
    <row r="3" spans="1:8" ht="15.75">
      <c r="A3" s="187" t="s">
        <v>189</v>
      </c>
      <c r="B3" s="187"/>
      <c r="C3" s="187"/>
      <c r="D3" s="187"/>
      <c r="E3" s="187"/>
      <c r="F3" s="187"/>
      <c r="G3" s="187"/>
      <c r="H3" s="187"/>
    </row>
    <row r="4" spans="1:8" ht="15.75">
      <c r="A4" s="22"/>
      <c r="B4" s="22"/>
      <c r="C4" s="22"/>
      <c r="D4" s="22"/>
      <c r="E4" s="22"/>
      <c r="F4" s="22"/>
      <c r="G4" s="22"/>
      <c r="H4" s="22" t="s">
        <v>294</v>
      </c>
    </row>
    <row r="5" spans="1:8" s="25" customFormat="1" ht="15.75">
      <c r="A5" s="180" t="s">
        <v>88</v>
      </c>
      <c r="B5" s="180" t="s">
        <v>1</v>
      </c>
      <c r="C5" s="180" t="s">
        <v>150</v>
      </c>
      <c r="D5" s="180" t="s">
        <v>89</v>
      </c>
      <c r="E5" s="180"/>
      <c r="F5" s="180"/>
      <c r="G5" s="180"/>
      <c r="H5" s="180"/>
    </row>
    <row r="6" spans="1:8" s="25" customFormat="1" ht="15.75">
      <c r="A6" s="180"/>
      <c r="B6" s="180"/>
      <c r="C6" s="180"/>
      <c r="D6" s="24" t="s">
        <v>90</v>
      </c>
      <c r="E6" s="24" t="s">
        <v>91</v>
      </c>
      <c r="F6" s="24" t="s">
        <v>92</v>
      </c>
      <c r="G6" s="24" t="s">
        <v>93</v>
      </c>
      <c r="H6" s="24" t="s">
        <v>94</v>
      </c>
    </row>
    <row r="7" spans="1:8" s="31" customFormat="1" ht="15.75">
      <c r="A7" s="24" t="s">
        <v>95</v>
      </c>
      <c r="B7" s="65" t="s">
        <v>96</v>
      </c>
      <c r="C7" s="38" t="s">
        <v>97</v>
      </c>
      <c r="D7" s="64">
        <v>0</v>
      </c>
      <c r="E7" s="64"/>
      <c r="F7" s="64"/>
      <c r="G7" s="64"/>
      <c r="H7" s="30">
        <f>SUM(D7:G7)</f>
        <v>0</v>
      </c>
    </row>
    <row r="8" spans="1:8" s="31" customFormat="1" ht="15.75">
      <c r="A8" s="26" t="s">
        <v>98</v>
      </c>
      <c r="B8" s="27" t="s">
        <v>99</v>
      </c>
      <c r="C8" s="28" t="s">
        <v>97</v>
      </c>
      <c r="D8" s="29">
        <f>SUM(D10:D14)</f>
        <v>2750983.3600000003</v>
      </c>
      <c r="E8" s="29">
        <f>SUM(E10:E14)</f>
        <v>1970366.98</v>
      </c>
      <c r="F8" s="29">
        <f>SUM(F10:F14)</f>
        <v>1631179.5999999999</v>
      </c>
      <c r="G8" s="29">
        <f>SUM(G10:G14)</f>
        <v>533874</v>
      </c>
      <c r="H8" s="30">
        <f aca="true" t="shared" si="0" ref="H8:H50">SUM(D8:G8)</f>
        <v>6886403.9399999995</v>
      </c>
    </row>
    <row r="9" spans="1:8" ht="15.75">
      <c r="A9" s="181" t="s">
        <v>6</v>
      </c>
      <c r="B9" s="182"/>
      <c r="C9" s="182"/>
      <c r="D9" s="182"/>
      <c r="E9" s="182"/>
      <c r="F9" s="182"/>
      <c r="G9" s="182"/>
      <c r="H9" s="183"/>
    </row>
    <row r="10" spans="1:8" ht="15.75">
      <c r="A10" s="32" t="s">
        <v>100</v>
      </c>
      <c r="B10" s="34" t="s">
        <v>101</v>
      </c>
      <c r="C10" s="24"/>
      <c r="D10" s="72">
        <f>D18</f>
        <v>2725983.3600000003</v>
      </c>
      <c r="E10" s="72">
        <f>E18</f>
        <v>1259093.7</v>
      </c>
      <c r="F10" s="72">
        <f>F18</f>
        <v>1489665.5999999999</v>
      </c>
      <c r="G10" s="72">
        <f>G18</f>
        <v>508874</v>
      </c>
      <c r="H10" s="36">
        <f t="shared" si="0"/>
        <v>5983616.66</v>
      </c>
    </row>
    <row r="11" spans="1:8" ht="15.75">
      <c r="A11" s="32" t="s">
        <v>102</v>
      </c>
      <c r="B11" s="34" t="s">
        <v>103</v>
      </c>
      <c r="C11" s="24"/>
      <c r="D11" s="37">
        <f>D77</f>
        <v>0</v>
      </c>
      <c r="E11" s="37">
        <f>E77</f>
        <v>686273.28</v>
      </c>
      <c r="F11" s="37">
        <f>F77</f>
        <v>116514</v>
      </c>
      <c r="G11" s="37">
        <f>G77</f>
        <v>0</v>
      </c>
      <c r="H11" s="36">
        <f t="shared" si="0"/>
        <v>802787.28</v>
      </c>
    </row>
    <row r="12" spans="1:8" ht="15.75">
      <c r="A12" s="32" t="s">
        <v>104</v>
      </c>
      <c r="B12" s="34" t="s">
        <v>105</v>
      </c>
      <c r="C12" s="24"/>
      <c r="D12" s="37"/>
      <c r="E12" s="37"/>
      <c r="F12" s="37"/>
      <c r="G12" s="37"/>
      <c r="H12" s="36">
        <f t="shared" si="0"/>
        <v>0</v>
      </c>
    </row>
    <row r="13" spans="1:8" ht="47.25">
      <c r="A13" s="32" t="s">
        <v>106</v>
      </c>
      <c r="B13" s="34" t="s">
        <v>149</v>
      </c>
      <c r="C13" s="24"/>
      <c r="D13" s="37"/>
      <c r="E13" s="37"/>
      <c r="F13" s="37"/>
      <c r="G13" s="37"/>
      <c r="H13" s="36">
        <f t="shared" si="0"/>
        <v>0</v>
      </c>
    </row>
    <row r="14" spans="1:8" ht="15.75">
      <c r="A14" s="32" t="s">
        <v>107</v>
      </c>
      <c r="B14" s="34" t="s">
        <v>108</v>
      </c>
      <c r="C14" s="24"/>
      <c r="D14" s="35">
        <f>D16+D17</f>
        <v>25000</v>
      </c>
      <c r="E14" s="35">
        <f>E16+E17</f>
        <v>25000</v>
      </c>
      <c r="F14" s="35">
        <f>F16+F17</f>
        <v>25000</v>
      </c>
      <c r="G14" s="35">
        <f>G16+G17</f>
        <v>25000</v>
      </c>
      <c r="H14" s="36">
        <f t="shared" si="0"/>
        <v>100000</v>
      </c>
    </row>
    <row r="15" spans="1:8" ht="15.75">
      <c r="A15" s="181" t="s">
        <v>6</v>
      </c>
      <c r="B15" s="182"/>
      <c r="C15" s="182"/>
      <c r="D15" s="182"/>
      <c r="E15" s="182"/>
      <c r="F15" s="182"/>
      <c r="G15" s="182"/>
      <c r="H15" s="183"/>
    </row>
    <row r="16" spans="1:8" ht="15.75">
      <c r="A16" s="32" t="s">
        <v>109</v>
      </c>
      <c r="B16" s="34" t="s">
        <v>110</v>
      </c>
      <c r="C16" s="38"/>
      <c r="D16" s="37"/>
      <c r="E16" s="37"/>
      <c r="F16" s="37"/>
      <c r="G16" s="37"/>
      <c r="H16" s="36">
        <f t="shared" si="0"/>
        <v>0</v>
      </c>
    </row>
    <row r="17" spans="1:8" ht="15.75">
      <c r="A17" s="32" t="s">
        <v>111</v>
      </c>
      <c r="B17" s="34" t="s">
        <v>151</v>
      </c>
      <c r="C17" s="38"/>
      <c r="D17" s="37">
        <f>D50</f>
        <v>25000</v>
      </c>
      <c r="E17" s="37">
        <f>E50</f>
        <v>25000</v>
      </c>
      <c r="F17" s="37">
        <f>F50</f>
        <v>25000</v>
      </c>
      <c r="G17" s="37">
        <f>G50</f>
        <v>25000</v>
      </c>
      <c r="H17" s="36">
        <f t="shared" si="0"/>
        <v>100000</v>
      </c>
    </row>
    <row r="18" spans="1:8" s="31" customFormat="1" ht="47.25">
      <c r="A18" s="26" t="s">
        <v>112</v>
      </c>
      <c r="B18" s="27" t="s">
        <v>160</v>
      </c>
      <c r="C18" s="26" t="s">
        <v>97</v>
      </c>
      <c r="D18" s="29">
        <f>D20+D27+D41+D44</f>
        <v>2725983.3600000003</v>
      </c>
      <c r="E18" s="29">
        <f>E20+E27+E41+E44</f>
        <v>1259093.7</v>
      </c>
      <c r="F18" s="29">
        <f>F20+F27+F41+F44</f>
        <v>1489665.5999999999</v>
      </c>
      <c r="G18" s="29">
        <f>G20+G27+G41+G44</f>
        <v>508874</v>
      </c>
      <c r="H18" s="30">
        <f t="shared" si="0"/>
        <v>5983616.66</v>
      </c>
    </row>
    <row r="19" spans="1:8" ht="15.75">
      <c r="A19" s="181" t="s">
        <v>6</v>
      </c>
      <c r="B19" s="182"/>
      <c r="C19" s="182"/>
      <c r="D19" s="182"/>
      <c r="E19" s="182"/>
      <c r="F19" s="182"/>
      <c r="G19" s="182"/>
      <c r="H19" s="183"/>
    </row>
    <row r="20" spans="1:8" s="31" customFormat="1" ht="63">
      <c r="A20" s="40" t="s">
        <v>113</v>
      </c>
      <c r="B20" s="41" t="s">
        <v>152</v>
      </c>
      <c r="C20" s="42">
        <v>100</v>
      </c>
      <c r="D20" s="43">
        <f>SUM(D22:D26)</f>
        <v>2497971.2300000004</v>
      </c>
      <c r="E20" s="43">
        <f>SUM(E22:E26)</f>
        <v>1126735.31</v>
      </c>
      <c r="F20" s="43">
        <f>SUM(F22:F26)</f>
        <v>1396300</v>
      </c>
      <c r="G20" s="43">
        <f>SUM(G22:G26)</f>
        <v>446389.57</v>
      </c>
      <c r="H20" s="30">
        <f t="shared" si="0"/>
        <v>5467396.110000001</v>
      </c>
    </row>
    <row r="21" spans="1:8" ht="15.75">
      <c r="A21" s="181" t="s">
        <v>4</v>
      </c>
      <c r="B21" s="182"/>
      <c r="C21" s="182"/>
      <c r="D21" s="182"/>
      <c r="E21" s="182"/>
      <c r="F21" s="182"/>
      <c r="G21" s="182"/>
      <c r="H21" s="183"/>
    </row>
    <row r="22" spans="1:8" ht="15.75">
      <c r="A22" s="44" t="s">
        <v>114</v>
      </c>
      <c r="B22" s="34" t="s">
        <v>115</v>
      </c>
      <c r="C22" s="49" t="s">
        <v>256</v>
      </c>
      <c r="D22" s="46">
        <v>1694979.57</v>
      </c>
      <c r="E22" s="46">
        <v>684100</v>
      </c>
      <c r="F22" s="46">
        <f>684100+196800</f>
        <v>880900</v>
      </c>
      <c r="G22" s="46">
        <f>440142.73-10535.31</f>
        <v>429607.42</v>
      </c>
      <c r="H22" s="36">
        <f t="shared" si="0"/>
        <v>3689586.99</v>
      </c>
    </row>
    <row r="23" spans="1:10" ht="15.75">
      <c r="A23" s="44" t="s">
        <v>114</v>
      </c>
      <c r="B23" s="34" t="s">
        <v>115</v>
      </c>
      <c r="C23" s="49" t="s">
        <v>257</v>
      </c>
      <c r="D23" s="46">
        <v>217394.36</v>
      </c>
      <c r="E23" s="46"/>
      <c r="F23" s="46"/>
      <c r="G23" s="46"/>
      <c r="H23" s="36">
        <f>SUM(D23:G23)</f>
        <v>217394.36</v>
      </c>
      <c r="J23" s="78"/>
    </row>
    <row r="24" spans="1:8" ht="15.75">
      <c r="A24" s="44" t="s">
        <v>116</v>
      </c>
      <c r="B24" s="34" t="s">
        <v>117</v>
      </c>
      <c r="C24" s="49" t="s">
        <v>258</v>
      </c>
      <c r="D24" s="46"/>
      <c r="E24" s="46"/>
      <c r="F24" s="46"/>
      <c r="G24" s="46"/>
      <c r="H24" s="36">
        <v>0</v>
      </c>
    </row>
    <row r="25" spans="1:10" ht="15.75">
      <c r="A25" s="44" t="s">
        <v>118</v>
      </c>
      <c r="B25" s="34" t="s">
        <v>119</v>
      </c>
      <c r="C25" s="49" t="s">
        <v>259</v>
      </c>
      <c r="D25" s="70">
        <f>504400-500-537.4-500-3500</f>
        <v>499362.6</v>
      </c>
      <c r="E25" s="70">
        <f>206600+10535.31+155500</f>
        <v>372635.31</v>
      </c>
      <c r="F25" s="70">
        <f>206600+303300</f>
        <v>509900</v>
      </c>
      <c r="G25" s="70">
        <f>100818.74-54.76-703.2-43.32-12200-10535.31-50000-5000-5000-500</f>
        <v>16782.15000000001</v>
      </c>
      <c r="H25" s="36">
        <f>SUM(D25:G25)</f>
        <v>1398680.0599999998</v>
      </c>
      <c r="J25" s="123"/>
    </row>
    <row r="26" spans="1:10" ht="15.75">
      <c r="A26" s="44" t="s">
        <v>118</v>
      </c>
      <c r="B26" s="34" t="s">
        <v>119</v>
      </c>
      <c r="C26" s="77" t="s">
        <v>260</v>
      </c>
      <c r="D26" s="70">
        <v>86234.7</v>
      </c>
      <c r="E26" s="70">
        <f>50000+10000+5000+5000</f>
        <v>70000</v>
      </c>
      <c r="F26" s="70">
        <f>500+500+500+500+3500</f>
        <v>5500</v>
      </c>
      <c r="G26" s="70"/>
      <c r="H26" s="36">
        <f>SUM(D26:G26)</f>
        <v>161734.7</v>
      </c>
      <c r="J26" s="78"/>
    </row>
    <row r="27" spans="1:10" s="31" customFormat="1" ht="31.5">
      <c r="A27" s="47" t="s">
        <v>120</v>
      </c>
      <c r="B27" s="41" t="s">
        <v>153</v>
      </c>
      <c r="C27" s="42">
        <v>200</v>
      </c>
      <c r="D27" s="48">
        <f>SUM(D29:D40)</f>
        <v>209524.81</v>
      </c>
      <c r="E27" s="48">
        <f>SUM(E29:E40)</f>
        <v>131050</v>
      </c>
      <c r="F27" s="48">
        <f>SUM(F29:F40)</f>
        <v>89653.2</v>
      </c>
      <c r="G27" s="48">
        <f>SUM(G29:G40)</f>
        <v>61809.43</v>
      </c>
      <c r="H27" s="30">
        <f>SUM(D27:G27)</f>
        <v>492037.44</v>
      </c>
      <c r="J27" s="124"/>
    </row>
    <row r="28" spans="1:10" ht="15.75">
      <c r="A28" s="181" t="s">
        <v>4</v>
      </c>
      <c r="B28" s="182"/>
      <c r="C28" s="182"/>
      <c r="D28" s="182"/>
      <c r="E28" s="182"/>
      <c r="F28" s="182"/>
      <c r="G28" s="182"/>
      <c r="H28" s="183"/>
      <c r="J28" s="78"/>
    </row>
    <row r="29" spans="1:10" ht="15.75">
      <c r="A29" s="44" t="s">
        <v>121</v>
      </c>
      <c r="B29" s="34" t="s">
        <v>122</v>
      </c>
      <c r="C29" s="127" t="s">
        <v>261</v>
      </c>
      <c r="D29" s="72">
        <v>1300</v>
      </c>
      <c r="E29" s="72">
        <f>1300</f>
        <v>1300</v>
      </c>
      <c r="F29" s="72">
        <f>1300+1100</f>
        <v>2400</v>
      </c>
      <c r="G29" s="72">
        <f>1300</f>
        <v>1300</v>
      </c>
      <c r="H29" s="36">
        <f t="shared" si="0"/>
        <v>6300</v>
      </c>
      <c r="J29" s="78"/>
    </row>
    <row r="30" spans="1:8" ht="15.75">
      <c r="A30" s="44" t="s">
        <v>121</v>
      </c>
      <c r="B30" s="34" t="s">
        <v>122</v>
      </c>
      <c r="C30" s="71" t="s">
        <v>262</v>
      </c>
      <c r="D30" s="72">
        <v>434.24</v>
      </c>
      <c r="E30" s="72"/>
      <c r="F30" s="72"/>
      <c r="G30" s="72"/>
      <c r="H30" s="36">
        <f>SUM(D30:G30)</f>
        <v>434.24</v>
      </c>
    </row>
    <row r="31" spans="1:8" ht="15.75">
      <c r="A31" s="44" t="s">
        <v>123</v>
      </c>
      <c r="B31" s="34" t="s">
        <v>124</v>
      </c>
      <c r="C31" s="71" t="s">
        <v>263</v>
      </c>
      <c r="D31" s="46"/>
      <c r="E31" s="46"/>
      <c r="F31" s="46"/>
      <c r="G31" s="46"/>
      <c r="H31" s="36">
        <f t="shared" si="0"/>
        <v>0</v>
      </c>
    </row>
    <row r="32" spans="1:8" ht="15.75">
      <c r="A32" s="32" t="s">
        <v>125</v>
      </c>
      <c r="B32" s="34" t="s">
        <v>126</v>
      </c>
      <c r="C32" s="71" t="s">
        <v>264</v>
      </c>
      <c r="D32" s="72">
        <v>131900</v>
      </c>
      <c r="E32" s="72">
        <v>38000</v>
      </c>
      <c r="F32" s="72">
        <f>38000+703.2</f>
        <v>38703.2</v>
      </c>
      <c r="G32" s="72">
        <v>11959.43</v>
      </c>
      <c r="H32" s="36">
        <f t="shared" si="0"/>
        <v>220562.63</v>
      </c>
    </row>
    <row r="33" spans="1:10" ht="15.75">
      <c r="A33" s="32" t="s">
        <v>125</v>
      </c>
      <c r="B33" s="34" t="s">
        <v>126</v>
      </c>
      <c r="C33" s="127" t="s">
        <v>265</v>
      </c>
      <c r="D33" s="72">
        <v>26040.57</v>
      </c>
      <c r="E33" s="72">
        <f>703.2-703.2</f>
        <v>0</v>
      </c>
      <c r="F33" s="72"/>
      <c r="G33" s="72"/>
      <c r="H33" s="36">
        <f>SUM(D33:G33)</f>
        <v>26040.57</v>
      </c>
      <c r="J33" s="78"/>
    </row>
    <row r="34" spans="1:8" ht="15.75">
      <c r="A34" s="32" t="s">
        <v>127</v>
      </c>
      <c r="B34" s="34" t="s">
        <v>128</v>
      </c>
      <c r="C34" s="71" t="s">
        <v>266</v>
      </c>
      <c r="D34" s="46"/>
      <c r="E34" s="46"/>
      <c r="F34" s="46"/>
      <c r="G34" s="46"/>
      <c r="H34" s="36">
        <f t="shared" si="0"/>
        <v>0</v>
      </c>
    </row>
    <row r="35" spans="1:8" ht="18.75" customHeight="1">
      <c r="A35" s="32" t="s">
        <v>129</v>
      </c>
      <c r="B35" s="34" t="s">
        <v>130</v>
      </c>
      <c r="C35" s="18" t="s">
        <v>267</v>
      </c>
      <c r="D35" s="72">
        <v>15050</v>
      </c>
      <c r="E35" s="72">
        <v>15050</v>
      </c>
      <c r="F35" s="72">
        <v>15050</v>
      </c>
      <c r="G35" s="72">
        <v>15050</v>
      </c>
      <c r="H35" s="73">
        <f t="shared" si="0"/>
        <v>60200</v>
      </c>
    </row>
    <row r="36" spans="1:10" s="52" customFormat="1" ht="15.75">
      <c r="A36" s="51" t="s">
        <v>131</v>
      </c>
      <c r="B36" s="34" t="s">
        <v>132</v>
      </c>
      <c r="C36" s="49" t="s">
        <v>268</v>
      </c>
      <c r="D36" s="50">
        <v>33500</v>
      </c>
      <c r="E36" s="50">
        <v>76700</v>
      </c>
      <c r="F36" s="50">
        <v>33500</v>
      </c>
      <c r="G36" s="50">
        <v>33500</v>
      </c>
      <c r="H36" s="36">
        <f>SUM(D36:G36)</f>
        <v>177200</v>
      </c>
      <c r="J36" s="125"/>
    </row>
    <row r="37" spans="1:8" s="52" customFormat="1" ht="15.75">
      <c r="A37" s="53" t="s">
        <v>154</v>
      </c>
      <c r="B37" s="34" t="s">
        <v>137</v>
      </c>
      <c r="C37" s="49" t="s">
        <v>269</v>
      </c>
      <c r="D37" s="50"/>
      <c r="E37" s="50"/>
      <c r="F37" s="50"/>
      <c r="G37" s="50"/>
      <c r="H37" s="36">
        <f t="shared" si="0"/>
        <v>0</v>
      </c>
    </row>
    <row r="38" spans="1:8" s="52" customFormat="1" ht="15.75">
      <c r="A38" s="54" t="s">
        <v>205</v>
      </c>
      <c r="B38" s="34" t="s">
        <v>138</v>
      </c>
      <c r="C38" s="49" t="s">
        <v>270</v>
      </c>
      <c r="D38" s="46"/>
      <c r="E38" s="46"/>
      <c r="F38" s="46"/>
      <c r="G38" s="46"/>
      <c r="H38" s="36">
        <f>SUM(D38:G38)</f>
        <v>0</v>
      </c>
    </row>
    <row r="39" spans="1:8" s="52" customFormat="1" ht="15.75">
      <c r="A39" s="54" t="s">
        <v>155</v>
      </c>
      <c r="B39" s="34" t="s">
        <v>139</v>
      </c>
      <c r="C39" s="49" t="s">
        <v>271</v>
      </c>
      <c r="D39" s="50"/>
      <c r="E39" s="50"/>
      <c r="F39" s="50"/>
      <c r="G39" s="50"/>
      <c r="H39" s="36">
        <f t="shared" si="0"/>
        <v>0</v>
      </c>
    </row>
    <row r="40" spans="1:8" s="52" customFormat="1" ht="15.75">
      <c r="A40" s="54" t="s">
        <v>155</v>
      </c>
      <c r="B40" s="34" t="s">
        <v>139</v>
      </c>
      <c r="C40" s="49" t="s">
        <v>272</v>
      </c>
      <c r="D40" s="50">
        <v>1300</v>
      </c>
      <c r="E40" s="50"/>
      <c r="F40" s="50"/>
      <c r="G40" s="50"/>
      <c r="H40" s="36">
        <f>SUM(D40:G40)</f>
        <v>1300</v>
      </c>
    </row>
    <row r="41" spans="1:8" s="31" customFormat="1" ht="15.75">
      <c r="A41" s="47" t="s">
        <v>133</v>
      </c>
      <c r="B41" s="41" t="s">
        <v>156</v>
      </c>
      <c r="C41" s="55">
        <v>300</v>
      </c>
      <c r="D41" s="48">
        <f>D43</f>
        <v>0</v>
      </c>
      <c r="E41" s="48">
        <f>E43</f>
        <v>0</v>
      </c>
      <c r="F41" s="48">
        <f>F43</f>
        <v>0</v>
      </c>
      <c r="G41" s="48">
        <f>G43</f>
        <v>0</v>
      </c>
      <c r="H41" s="30">
        <f t="shared" si="0"/>
        <v>0</v>
      </c>
    </row>
    <row r="42" spans="1:8" ht="15.75">
      <c r="A42" s="181" t="s">
        <v>4</v>
      </c>
      <c r="B42" s="182"/>
      <c r="C42" s="182"/>
      <c r="D42" s="182"/>
      <c r="E42" s="182"/>
      <c r="F42" s="182"/>
      <c r="G42" s="182"/>
      <c r="H42" s="183"/>
    </row>
    <row r="43" spans="1:8" s="60" customFormat="1" ht="15.75">
      <c r="A43" s="56" t="s">
        <v>134</v>
      </c>
      <c r="B43" s="57" t="s">
        <v>135</v>
      </c>
      <c r="C43" s="58"/>
      <c r="D43" s="59"/>
      <c r="E43" s="59"/>
      <c r="F43" s="59"/>
      <c r="G43" s="59"/>
      <c r="H43" s="36">
        <f t="shared" si="0"/>
        <v>0</v>
      </c>
    </row>
    <row r="44" spans="1:8" s="31" customFormat="1" ht="15.75">
      <c r="A44" s="40" t="s">
        <v>136</v>
      </c>
      <c r="B44" s="41" t="s">
        <v>164</v>
      </c>
      <c r="C44" s="55">
        <v>800</v>
      </c>
      <c r="D44" s="48">
        <f>SUM(D46:D49)</f>
        <v>18487.32</v>
      </c>
      <c r="E44" s="48">
        <f>SUM(E46:E49)</f>
        <v>1308.3899999999999</v>
      </c>
      <c r="F44" s="48">
        <f>SUM(F46:F49)</f>
        <v>3712.4</v>
      </c>
      <c r="G44" s="48">
        <f>SUM(G46:G49)</f>
        <v>675</v>
      </c>
      <c r="H44" s="30">
        <f t="shared" si="0"/>
        <v>24183.11</v>
      </c>
    </row>
    <row r="45" spans="1:8" s="31" customFormat="1" ht="15.75">
      <c r="A45" s="181" t="s">
        <v>4</v>
      </c>
      <c r="B45" s="182"/>
      <c r="C45" s="182"/>
      <c r="D45" s="182"/>
      <c r="E45" s="182"/>
      <c r="F45" s="182"/>
      <c r="G45" s="182"/>
      <c r="H45" s="183"/>
    </row>
    <row r="46" spans="1:8" ht="15.75">
      <c r="A46" s="32" t="s">
        <v>161</v>
      </c>
      <c r="B46" s="34" t="s">
        <v>157</v>
      </c>
      <c r="C46" s="71" t="s">
        <v>273</v>
      </c>
      <c r="D46" s="74">
        <v>675</v>
      </c>
      <c r="E46" s="74">
        <v>675</v>
      </c>
      <c r="F46" s="74">
        <v>675</v>
      </c>
      <c r="G46" s="74">
        <v>675</v>
      </c>
      <c r="H46" s="36">
        <f t="shared" si="0"/>
        <v>2700</v>
      </c>
    </row>
    <row r="47" spans="1:8" ht="15.75">
      <c r="A47" s="32" t="s">
        <v>161</v>
      </c>
      <c r="B47" s="34" t="s">
        <v>157</v>
      </c>
      <c r="C47" s="71" t="s">
        <v>274</v>
      </c>
      <c r="D47" s="74">
        <v>20.32</v>
      </c>
      <c r="E47" s="74"/>
      <c r="F47" s="74"/>
      <c r="G47" s="74"/>
      <c r="H47" s="36">
        <f>SUM(D47:G47)</f>
        <v>20.32</v>
      </c>
    </row>
    <row r="48" spans="1:8" ht="15.75">
      <c r="A48" s="62" t="s">
        <v>162</v>
      </c>
      <c r="B48" s="34" t="s">
        <v>158</v>
      </c>
      <c r="C48" s="71" t="s">
        <v>275</v>
      </c>
      <c r="D48" s="50"/>
      <c r="E48" s="50"/>
      <c r="F48" s="50"/>
      <c r="G48" s="50"/>
      <c r="H48" s="36">
        <f t="shared" si="0"/>
        <v>0</v>
      </c>
    </row>
    <row r="49" spans="1:8" s="52" customFormat="1" ht="15.75">
      <c r="A49" s="51" t="s">
        <v>163</v>
      </c>
      <c r="B49" s="34" t="s">
        <v>159</v>
      </c>
      <c r="C49" s="127" t="s">
        <v>276</v>
      </c>
      <c r="D49" s="50">
        <v>17792</v>
      </c>
      <c r="E49" s="50">
        <f>54.76+43.32+535.31</f>
        <v>633.39</v>
      </c>
      <c r="F49" s="50">
        <f>37.4+3000</f>
        <v>3037.4</v>
      </c>
      <c r="G49" s="50"/>
      <c r="H49" s="36">
        <f t="shared" si="0"/>
        <v>21462.79</v>
      </c>
    </row>
    <row r="50" spans="1:8" s="31" customFormat="1" ht="47.25">
      <c r="A50" s="26" t="s">
        <v>140</v>
      </c>
      <c r="B50" s="27" t="s">
        <v>165</v>
      </c>
      <c r="C50" s="69" t="s">
        <v>97</v>
      </c>
      <c r="D50" s="29">
        <f>D52+D57+D68</f>
        <v>25000</v>
      </c>
      <c r="E50" s="29">
        <f>E52+E57+E68</f>
        <v>25000</v>
      </c>
      <c r="F50" s="29">
        <f>F52+F57+F68</f>
        <v>25000</v>
      </c>
      <c r="G50" s="29">
        <f>G52+G57+G68</f>
        <v>25000</v>
      </c>
      <c r="H50" s="30">
        <f t="shared" si="0"/>
        <v>100000</v>
      </c>
    </row>
    <row r="51" spans="1:8" ht="15.75">
      <c r="A51" s="181" t="s">
        <v>6</v>
      </c>
      <c r="B51" s="182"/>
      <c r="C51" s="182"/>
      <c r="D51" s="182"/>
      <c r="E51" s="182"/>
      <c r="F51" s="182"/>
      <c r="G51" s="182"/>
      <c r="H51" s="183"/>
    </row>
    <row r="52" spans="1:8" ht="63">
      <c r="A52" s="40" t="s">
        <v>141</v>
      </c>
      <c r="B52" s="41" t="s">
        <v>152</v>
      </c>
      <c r="C52" s="42">
        <v>100</v>
      </c>
      <c r="D52" s="43">
        <f>SUM(D54:D56)</f>
        <v>0</v>
      </c>
      <c r="E52" s="43">
        <f>SUM(E54:E56)</f>
        <v>0</v>
      </c>
      <c r="F52" s="43">
        <f>SUM(F54:F56)</f>
        <v>0</v>
      </c>
      <c r="G52" s="43">
        <f>SUM(G54:G56)</f>
        <v>0</v>
      </c>
      <c r="H52" s="30">
        <f>SUM(D52:G52)</f>
        <v>0</v>
      </c>
    </row>
    <row r="53" spans="1:8" ht="15.75">
      <c r="A53" s="181" t="s">
        <v>4</v>
      </c>
      <c r="B53" s="182"/>
      <c r="C53" s="182"/>
      <c r="D53" s="182"/>
      <c r="E53" s="182"/>
      <c r="F53" s="182"/>
      <c r="G53" s="182"/>
      <c r="H53" s="183"/>
    </row>
    <row r="54" spans="1:8" ht="15.75">
      <c r="A54" s="44" t="s">
        <v>172</v>
      </c>
      <c r="B54" s="34" t="s">
        <v>115</v>
      </c>
      <c r="C54" s="45"/>
      <c r="D54" s="46"/>
      <c r="E54" s="46"/>
      <c r="F54" s="46"/>
      <c r="G54" s="46"/>
      <c r="H54" s="36">
        <f>SUM(D54:G54)</f>
        <v>0</v>
      </c>
    </row>
    <row r="55" spans="1:8" ht="15.75">
      <c r="A55" s="44" t="s">
        <v>173</v>
      </c>
      <c r="B55" s="34" t="s">
        <v>117</v>
      </c>
      <c r="C55" s="45"/>
      <c r="D55" s="46"/>
      <c r="E55" s="46"/>
      <c r="F55" s="46"/>
      <c r="G55" s="46"/>
      <c r="H55" s="36">
        <f>SUM(D55:G55)</f>
        <v>0</v>
      </c>
    </row>
    <row r="56" spans="1:8" ht="15.75" customHeight="1">
      <c r="A56" s="44" t="s">
        <v>174</v>
      </c>
      <c r="B56" s="34" t="s">
        <v>119</v>
      </c>
      <c r="C56" s="45"/>
      <c r="D56" s="46"/>
      <c r="E56" s="46"/>
      <c r="F56" s="46"/>
      <c r="G56" s="46"/>
      <c r="H56" s="36">
        <f>SUM(D56:G56)</f>
        <v>0</v>
      </c>
    </row>
    <row r="57" spans="1:8" ht="31.5">
      <c r="A57" s="47" t="s">
        <v>142</v>
      </c>
      <c r="B57" s="41" t="s">
        <v>153</v>
      </c>
      <c r="C57" s="42">
        <v>200</v>
      </c>
      <c r="D57" s="48">
        <f>SUM(D59:D67)</f>
        <v>25000</v>
      </c>
      <c r="E57" s="48">
        <f>SUM(E59:E67)</f>
        <v>25000</v>
      </c>
      <c r="F57" s="48">
        <f>SUM(F59:F67)</f>
        <v>25000</v>
      </c>
      <c r="G57" s="48">
        <f>SUM(G59:G67)</f>
        <v>25000</v>
      </c>
      <c r="H57" s="30">
        <f>SUM(D57:G57)</f>
        <v>100000</v>
      </c>
    </row>
    <row r="58" spans="1:8" ht="15.75">
      <c r="A58" s="181" t="s">
        <v>4</v>
      </c>
      <c r="B58" s="182"/>
      <c r="C58" s="182"/>
      <c r="D58" s="182"/>
      <c r="E58" s="182"/>
      <c r="F58" s="182"/>
      <c r="G58" s="182"/>
      <c r="H58" s="183"/>
    </row>
    <row r="59" spans="1:8" ht="15.75">
      <c r="A59" s="44" t="s">
        <v>175</v>
      </c>
      <c r="B59" s="34" t="s">
        <v>122</v>
      </c>
      <c r="C59" s="71" t="s">
        <v>193</v>
      </c>
      <c r="D59" s="46"/>
      <c r="E59" s="46"/>
      <c r="F59" s="46"/>
      <c r="G59" s="46"/>
      <c r="H59" s="36">
        <f aca="true" t="shared" si="1" ref="H59:H67">SUM(D59:G59)</f>
        <v>0</v>
      </c>
    </row>
    <row r="60" spans="1:8" ht="15.75">
      <c r="A60" s="44" t="s">
        <v>176</v>
      </c>
      <c r="B60" s="34" t="s">
        <v>124</v>
      </c>
      <c r="C60" s="71" t="s">
        <v>194</v>
      </c>
      <c r="D60" s="46"/>
      <c r="E60" s="46"/>
      <c r="F60" s="46"/>
      <c r="G60" s="46"/>
      <c r="H60" s="36">
        <f t="shared" si="1"/>
        <v>0</v>
      </c>
    </row>
    <row r="61" spans="1:8" ht="15.75">
      <c r="A61" s="63" t="s">
        <v>177</v>
      </c>
      <c r="B61" s="34" t="s">
        <v>126</v>
      </c>
      <c r="C61" s="71" t="s">
        <v>195</v>
      </c>
      <c r="D61" s="46"/>
      <c r="E61" s="46"/>
      <c r="F61" s="46"/>
      <c r="G61" s="46"/>
      <c r="H61" s="36">
        <f t="shared" si="1"/>
        <v>0</v>
      </c>
    </row>
    <row r="62" spans="1:8" ht="15.75">
      <c r="A62" s="32" t="s">
        <v>178</v>
      </c>
      <c r="B62" s="34" t="s">
        <v>128</v>
      </c>
      <c r="C62" s="71" t="s">
        <v>196</v>
      </c>
      <c r="D62" s="46"/>
      <c r="E62" s="46"/>
      <c r="F62" s="46"/>
      <c r="G62" s="46"/>
      <c r="H62" s="36">
        <f t="shared" si="1"/>
        <v>0</v>
      </c>
    </row>
    <row r="63" spans="1:8" ht="15.75">
      <c r="A63" s="32" t="s">
        <v>179</v>
      </c>
      <c r="B63" s="34" t="s">
        <v>130</v>
      </c>
      <c r="C63" s="71" t="s">
        <v>197</v>
      </c>
      <c r="D63" s="50"/>
      <c r="E63" s="50"/>
      <c r="F63" s="50"/>
      <c r="G63" s="50"/>
      <c r="H63" s="36">
        <f t="shared" si="1"/>
        <v>0</v>
      </c>
    </row>
    <row r="64" spans="1:8" ht="15.75">
      <c r="A64" s="51" t="s">
        <v>180</v>
      </c>
      <c r="B64" s="34" t="s">
        <v>132</v>
      </c>
      <c r="C64" s="71" t="s">
        <v>198</v>
      </c>
      <c r="D64" s="50"/>
      <c r="E64" s="50"/>
      <c r="F64" s="50"/>
      <c r="G64" s="50"/>
      <c r="H64" s="36">
        <f t="shared" si="1"/>
        <v>0</v>
      </c>
    </row>
    <row r="65" spans="1:8" ht="15.75">
      <c r="A65" s="53" t="s">
        <v>181</v>
      </c>
      <c r="B65" s="34" t="s">
        <v>137</v>
      </c>
      <c r="C65" s="71" t="s">
        <v>199</v>
      </c>
      <c r="D65" s="50"/>
      <c r="E65" s="50"/>
      <c r="F65" s="50"/>
      <c r="G65" s="50"/>
      <c r="H65" s="36">
        <f t="shared" si="1"/>
        <v>0</v>
      </c>
    </row>
    <row r="66" spans="1:8" ht="15.75">
      <c r="A66" s="54" t="s">
        <v>182</v>
      </c>
      <c r="B66" s="34" t="s">
        <v>138</v>
      </c>
      <c r="C66" s="71" t="s">
        <v>200</v>
      </c>
      <c r="D66" s="50"/>
      <c r="E66" s="50"/>
      <c r="F66" s="50"/>
      <c r="G66" s="50"/>
      <c r="H66" s="36">
        <f t="shared" si="1"/>
        <v>0</v>
      </c>
    </row>
    <row r="67" spans="1:8" ht="15.75" customHeight="1">
      <c r="A67" s="54" t="s">
        <v>183</v>
      </c>
      <c r="B67" s="34" t="s">
        <v>139</v>
      </c>
      <c r="C67" s="71" t="s">
        <v>201</v>
      </c>
      <c r="D67" s="50">
        <v>25000</v>
      </c>
      <c r="E67" s="50">
        <v>25000</v>
      </c>
      <c r="F67" s="50">
        <v>25000</v>
      </c>
      <c r="G67" s="50">
        <v>25000</v>
      </c>
      <c r="H67" s="36">
        <f t="shared" si="1"/>
        <v>100000</v>
      </c>
    </row>
    <row r="68" spans="1:8" ht="15.75">
      <c r="A68" s="40" t="s">
        <v>143</v>
      </c>
      <c r="B68" s="41" t="s">
        <v>164</v>
      </c>
      <c r="C68" s="55">
        <v>800</v>
      </c>
      <c r="D68" s="48">
        <f>SUM(D70:D72)</f>
        <v>0</v>
      </c>
      <c r="E68" s="48">
        <f>SUM(E70:E72)</f>
        <v>0</v>
      </c>
      <c r="F68" s="48">
        <f>SUM(F70:F72)</f>
        <v>0</v>
      </c>
      <c r="G68" s="48">
        <f>SUM(G70:G72)</f>
        <v>0</v>
      </c>
      <c r="H68" s="30">
        <f>SUM(D68:G68)</f>
        <v>0</v>
      </c>
    </row>
    <row r="69" spans="1:8" ht="15.75">
      <c r="A69" s="181" t="s">
        <v>4</v>
      </c>
      <c r="B69" s="182"/>
      <c r="C69" s="182"/>
      <c r="D69" s="182"/>
      <c r="E69" s="182"/>
      <c r="F69" s="182"/>
      <c r="G69" s="182"/>
      <c r="H69" s="183"/>
    </row>
    <row r="70" spans="1:8" ht="15.75">
      <c r="A70" s="32" t="s">
        <v>184</v>
      </c>
      <c r="B70" s="34" t="s">
        <v>157</v>
      </c>
      <c r="C70" s="71" t="s">
        <v>202</v>
      </c>
      <c r="D70" s="50"/>
      <c r="E70" s="50"/>
      <c r="F70" s="50"/>
      <c r="G70" s="50"/>
      <c r="H70" s="36">
        <f>SUM(D70:G70)</f>
        <v>0</v>
      </c>
    </row>
    <row r="71" spans="1:8" ht="15.75">
      <c r="A71" s="62" t="s">
        <v>185</v>
      </c>
      <c r="B71" s="34" t="s">
        <v>158</v>
      </c>
      <c r="C71" s="71" t="s">
        <v>203</v>
      </c>
      <c r="D71" s="50"/>
      <c r="E71" s="50"/>
      <c r="F71" s="50"/>
      <c r="G71" s="50"/>
      <c r="H71" s="36">
        <f>SUM(D71:G71)</f>
        <v>0</v>
      </c>
    </row>
    <row r="72" spans="1:8" ht="15.75">
      <c r="A72" s="51" t="s">
        <v>186</v>
      </c>
      <c r="B72" s="34" t="s">
        <v>159</v>
      </c>
      <c r="C72" s="71" t="s">
        <v>204</v>
      </c>
      <c r="D72" s="50"/>
      <c r="E72" s="50"/>
      <c r="F72" s="50"/>
      <c r="G72" s="50"/>
      <c r="H72" s="36">
        <f>SUM(D72:G72)</f>
        <v>0</v>
      </c>
    </row>
    <row r="73" spans="1:8" s="31" customFormat="1" ht="31.5">
      <c r="A73" s="26" t="s">
        <v>144</v>
      </c>
      <c r="B73" s="27" t="s">
        <v>188</v>
      </c>
      <c r="C73" s="28" t="s">
        <v>97</v>
      </c>
      <c r="D73" s="29">
        <f>SUM(D75:D76)</f>
        <v>0</v>
      </c>
      <c r="E73" s="29">
        <f>SUM(E75:E76)</f>
        <v>0</v>
      </c>
      <c r="F73" s="29">
        <f>SUM(F75:F76)</f>
        <v>0</v>
      </c>
      <c r="G73" s="29">
        <f>SUM(G75:G76)</f>
        <v>0</v>
      </c>
      <c r="H73" s="36">
        <f aca="true" t="shared" si="2" ref="H73:H88">SUM(D73:G73)</f>
        <v>0</v>
      </c>
    </row>
    <row r="74" spans="1:8" s="31" customFormat="1" ht="15.75">
      <c r="A74" s="181" t="s">
        <v>6</v>
      </c>
      <c r="B74" s="182"/>
      <c r="C74" s="182"/>
      <c r="D74" s="182"/>
      <c r="E74" s="182"/>
      <c r="F74" s="182"/>
      <c r="G74" s="182"/>
      <c r="H74" s="183"/>
    </row>
    <row r="75" spans="1:8" s="31" customFormat="1" ht="15.75">
      <c r="A75" s="33"/>
      <c r="B75" s="68"/>
      <c r="C75" s="68"/>
      <c r="D75" s="68"/>
      <c r="E75" s="68"/>
      <c r="F75" s="68"/>
      <c r="G75" s="68"/>
      <c r="H75" s="36">
        <f t="shared" si="2"/>
        <v>0</v>
      </c>
    </row>
    <row r="76" spans="1:8" s="31" customFormat="1" ht="15.75">
      <c r="A76" s="24"/>
      <c r="B76" s="65"/>
      <c r="C76" s="38"/>
      <c r="D76" s="64"/>
      <c r="E76" s="64"/>
      <c r="F76" s="64"/>
      <c r="G76" s="64"/>
      <c r="H76" s="36">
        <f t="shared" si="2"/>
        <v>0</v>
      </c>
    </row>
    <row r="77" spans="1:8" ht="15.75">
      <c r="A77" s="26" t="s">
        <v>145</v>
      </c>
      <c r="B77" s="27" t="s">
        <v>187</v>
      </c>
      <c r="C77" s="28" t="s">
        <v>97</v>
      </c>
      <c r="D77" s="29">
        <f>SUM(D79:D83)</f>
        <v>0</v>
      </c>
      <c r="E77" s="29">
        <f>SUM(E79:E83)</f>
        <v>686273.28</v>
      </c>
      <c r="F77" s="29">
        <f>SUM(F79:F83)</f>
        <v>116514</v>
      </c>
      <c r="G77" s="29">
        <f>SUM(G79:G83)</f>
        <v>0</v>
      </c>
      <c r="H77" s="30">
        <f t="shared" si="2"/>
        <v>802787.28</v>
      </c>
    </row>
    <row r="78" spans="1:8" ht="15.75">
      <c r="A78" s="181" t="s">
        <v>6</v>
      </c>
      <c r="B78" s="182"/>
      <c r="C78" s="182"/>
      <c r="D78" s="182"/>
      <c r="E78" s="182"/>
      <c r="F78" s="182"/>
      <c r="G78" s="182"/>
      <c r="H78" s="183"/>
    </row>
    <row r="79" spans="1:8" ht="15.75">
      <c r="A79" s="128" t="s">
        <v>283</v>
      </c>
      <c r="B79" s="34" t="s">
        <v>279</v>
      </c>
      <c r="C79" s="126" t="s">
        <v>289</v>
      </c>
      <c r="D79" s="64"/>
      <c r="E79" s="37">
        <v>9400</v>
      </c>
      <c r="F79" s="64"/>
      <c r="G79" s="64"/>
      <c r="H79" s="36">
        <f t="shared" si="2"/>
        <v>9400</v>
      </c>
    </row>
    <row r="80" spans="1:8" ht="15" customHeight="1">
      <c r="A80" s="128" t="s">
        <v>284</v>
      </c>
      <c r="B80" s="34" t="s">
        <v>280</v>
      </c>
      <c r="C80" s="126" t="s">
        <v>290</v>
      </c>
      <c r="D80" s="64"/>
      <c r="E80" s="37">
        <f>320700-1132.02+3</f>
        <v>319570.98</v>
      </c>
      <c r="F80" s="37">
        <v>89488</v>
      </c>
      <c r="G80" s="64"/>
      <c r="H80" s="36">
        <f>SUM(D80:G80)</f>
        <v>409058.98</v>
      </c>
    </row>
    <row r="81" spans="1:8" ht="15.75">
      <c r="A81" s="128" t="s">
        <v>285</v>
      </c>
      <c r="B81" s="34" t="s">
        <v>281</v>
      </c>
      <c r="C81" s="126" t="s">
        <v>291</v>
      </c>
      <c r="D81" s="64"/>
      <c r="E81" s="37">
        <v>2800</v>
      </c>
      <c r="F81" s="64"/>
      <c r="G81" s="64"/>
      <c r="H81" s="36">
        <f t="shared" si="2"/>
        <v>2800</v>
      </c>
    </row>
    <row r="82" spans="1:8" ht="15.75">
      <c r="A82" s="128" t="s">
        <v>286</v>
      </c>
      <c r="B82" s="34" t="s">
        <v>282</v>
      </c>
      <c r="C82" s="126" t="s">
        <v>292</v>
      </c>
      <c r="D82" s="64"/>
      <c r="E82" s="37">
        <f>96900-385.98-3</f>
        <v>96511.02</v>
      </c>
      <c r="F82" s="37">
        <v>27026</v>
      </c>
      <c r="G82" s="64"/>
      <c r="H82" s="36">
        <f t="shared" si="2"/>
        <v>123537.02</v>
      </c>
    </row>
    <row r="83" spans="1:8" ht="15.75">
      <c r="A83" s="128" t="s">
        <v>287</v>
      </c>
      <c r="B83" s="34" t="s">
        <v>282</v>
      </c>
      <c r="C83" s="126" t="s">
        <v>288</v>
      </c>
      <c r="D83" s="64"/>
      <c r="E83" s="37">
        <v>257991.28</v>
      </c>
      <c r="F83" s="64"/>
      <c r="G83" s="64"/>
      <c r="H83" s="36">
        <f t="shared" si="2"/>
        <v>257991.28</v>
      </c>
    </row>
    <row r="84" spans="1:8" ht="15.75">
      <c r="A84" s="26" t="s">
        <v>146</v>
      </c>
      <c r="B84" s="27" t="s">
        <v>147</v>
      </c>
      <c r="C84" s="28" t="s">
        <v>97</v>
      </c>
      <c r="D84" s="29">
        <f>SUM(D86:D88)</f>
        <v>0</v>
      </c>
      <c r="E84" s="29">
        <f>SUM(E86:E88)</f>
        <v>0</v>
      </c>
      <c r="F84" s="29">
        <f>SUM(F86:F88)</f>
        <v>0</v>
      </c>
      <c r="G84" s="29">
        <f>SUM(G86:G88)</f>
        <v>0</v>
      </c>
      <c r="H84" s="36">
        <f t="shared" si="2"/>
        <v>0</v>
      </c>
    </row>
    <row r="85" spans="1:8" ht="15.75">
      <c r="A85" s="184" t="s">
        <v>6</v>
      </c>
      <c r="B85" s="185"/>
      <c r="C85" s="185"/>
      <c r="D85" s="185"/>
      <c r="E85" s="185"/>
      <c r="F85" s="185"/>
      <c r="G85" s="185"/>
      <c r="H85" s="186"/>
    </row>
    <row r="86" spans="1:8" ht="15.75">
      <c r="A86" s="32" t="s">
        <v>166</v>
      </c>
      <c r="B86" s="66" t="s">
        <v>148</v>
      </c>
      <c r="C86" s="39"/>
      <c r="D86" s="37"/>
      <c r="E86" s="37"/>
      <c r="F86" s="37"/>
      <c r="G86" s="37"/>
      <c r="H86" s="36">
        <f t="shared" si="2"/>
        <v>0</v>
      </c>
    </row>
    <row r="87" spans="1:8" ht="15.75">
      <c r="A87" s="32" t="s">
        <v>167</v>
      </c>
      <c r="B87" s="66" t="s">
        <v>169</v>
      </c>
      <c r="C87" s="67"/>
      <c r="D87" s="49"/>
      <c r="E87" s="49"/>
      <c r="F87" s="49"/>
      <c r="G87" s="49"/>
      <c r="H87" s="36">
        <f t="shared" si="2"/>
        <v>0</v>
      </c>
    </row>
    <row r="88" spans="1:8" ht="31.5">
      <c r="A88" s="32" t="s">
        <v>168</v>
      </c>
      <c r="B88" s="66" t="s">
        <v>170</v>
      </c>
      <c r="C88" s="67"/>
      <c r="D88" s="49"/>
      <c r="E88" s="49"/>
      <c r="F88" s="49"/>
      <c r="G88" s="49"/>
      <c r="H88" s="36">
        <f t="shared" si="2"/>
        <v>0</v>
      </c>
    </row>
  </sheetData>
  <sheetProtection/>
  <mergeCells count="20">
    <mergeCell ref="A53:H53"/>
    <mergeCell ref="A58:H58"/>
    <mergeCell ref="A69:H69"/>
    <mergeCell ref="A85:H85"/>
    <mergeCell ref="A74:H74"/>
    <mergeCell ref="G1:H1"/>
    <mergeCell ref="A9:H9"/>
    <mergeCell ref="A15:H15"/>
    <mergeCell ref="A19:H19"/>
    <mergeCell ref="A3:H3"/>
    <mergeCell ref="A5:A6"/>
    <mergeCell ref="B5:B6"/>
    <mergeCell ref="C5:C6"/>
    <mergeCell ref="D5:H5"/>
    <mergeCell ref="A78:H78"/>
    <mergeCell ref="A51:H51"/>
    <mergeCell ref="A45:H45"/>
    <mergeCell ref="A21:H21"/>
    <mergeCell ref="A28:H28"/>
    <mergeCell ref="A42:H42"/>
  </mergeCells>
  <printOptions/>
  <pageMargins left="0.5118110236220472" right="0.1968503937007874" top="0.5511811023622047" bottom="0.1968503937007874" header="0.11811023622047245" footer="0.11811023622047245"/>
  <pageSetup blackAndWhite="1" fitToHeight="2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188" t="s">
        <v>80</v>
      </c>
      <c r="B6" s="188"/>
      <c r="C6" s="188"/>
    </row>
    <row r="7" spans="1:3" s="1" customFormat="1" ht="15.75">
      <c r="A7" s="188" t="s">
        <v>81</v>
      </c>
      <c r="B7" s="188"/>
      <c r="C7" s="188"/>
    </row>
    <row r="8" spans="1:3" s="1" customFormat="1" ht="15.75">
      <c r="A8" s="188" t="s">
        <v>302</v>
      </c>
      <c r="B8" s="188"/>
      <c r="C8" s="188"/>
    </row>
    <row r="9" spans="1:3" s="1" customFormat="1" ht="15.75">
      <c r="A9" s="178" t="s">
        <v>79</v>
      </c>
      <c r="B9" s="178"/>
      <c r="C9" s="178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5">
        <v>0</v>
      </c>
    </row>
    <row r="14" spans="1:3" ht="15.75">
      <c r="A14" s="5" t="s">
        <v>53</v>
      </c>
      <c r="B14" s="4">
        <v>20</v>
      </c>
      <c r="C14" s="15">
        <v>0</v>
      </c>
    </row>
    <row r="15" spans="1:3" ht="15.75">
      <c r="A15" s="5" t="s">
        <v>77</v>
      </c>
      <c r="B15" s="4">
        <v>30</v>
      </c>
      <c r="C15" s="15">
        <v>0</v>
      </c>
    </row>
    <row r="16" spans="1:3" ht="15.75">
      <c r="A16" s="5"/>
      <c r="B16" s="5"/>
      <c r="C16" s="15"/>
    </row>
    <row r="17" spans="1:3" ht="15.75">
      <c r="A17" s="5" t="s">
        <v>78</v>
      </c>
      <c r="B17" s="4">
        <v>40</v>
      </c>
      <c r="C17" s="15">
        <v>0</v>
      </c>
    </row>
    <row r="18" spans="1:3" ht="15.75">
      <c r="A18" s="5"/>
      <c r="B18" s="5"/>
      <c r="C18" s="15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189" t="s">
        <v>83</v>
      </c>
      <c r="B3" s="189"/>
      <c r="C3" s="189"/>
    </row>
    <row r="5" ht="15.75">
      <c r="A5" s="20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1">
        <v>0</v>
      </c>
    </row>
    <row r="9" spans="1:3" ht="63">
      <c r="A9" s="5" t="s">
        <v>86</v>
      </c>
      <c r="B9" s="9">
        <v>20</v>
      </c>
      <c r="C9" s="21">
        <v>0</v>
      </c>
    </row>
    <row r="10" spans="1:3" ht="31.5">
      <c r="A10" s="5" t="s">
        <v>87</v>
      </c>
      <c r="B10" s="9">
        <v>30</v>
      </c>
      <c r="C10" s="21"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ЦДТ с.Александров-гай</cp:lastModifiedBy>
  <cp:lastPrinted>2017-10-16T06:14:49Z</cp:lastPrinted>
  <dcterms:created xsi:type="dcterms:W3CDTF">1996-10-08T23:32:33Z</dcterms:created>
  <dcterms:modified xsi:type="dcterms:W3CDTF">2017-11-07T12:05:31Z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